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Covariance, Correlation and Regression Analysis/Simple Linear Regression/"/>
    </mc:Choice>
  </mc:AlternateContent>
  <xr:revisionPtr revIDLastSave="0" documentId="13_ncr:1_{511878B8-DE2C-464C-B517-95F609CF2CEF}" xr6:coauthVersionLast="47" xr6:coauthVersionMax="47" xr10:uidLastSave="{00000000-0000-0000-0000-000000000000}"/>
  <bookViews>
    <workbookView xWindow="0" yWindow="620" windowWidth="28800" windowHeight="17380" activeTab="1" xr2:uid="{8EC200E5-3050-A949-8803-06BF02DAC53F}"/>
  </bookViews>
  <sheets>
    <sheet name="Example 1 - Data" sheetId="2" r:id="rId1"/>
    <sheet name="Example 1 - SL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4" i="1" l="1"/>
  <c r="C95" i="1" s="1"/>
  <c r="C96" i="1" s="1"/>
  <c r="C93" i="1"/>
  <c r="C4" i="1" l="1"/>
  <c r="D4" i="1"/>
  <c r="C5" i="1"/>
  <c r="D5" i="1"/>
  <c r="C6" i="1"/>
  <c r="D6" i="1"/>
  <c r="C7" i="1"/>
  <c r="D7" i="1"/>
  <c r="C8" i="1"/>
  <c r="D8" i="1"/>
  <c r="C9" i="1"/>
  <c r="D9" i="1"/>
  <c r="C10" i="1"/>
  <c r="D10" i="1"/>
  <c r="C11" i="1"/>
  <c r="D11" i="1"/>
  <c r="C12" i="1"/>
  <c r="D12" i="1"/>
  <c r="D3" i="1"/>
  <c r="C3" i="1"/>
  <c r="D2" i="1"/>
  <c r="C2" i="1"/>
  <c r="C24" i="1" l="1"/>
  <c r="C103" i="1" l="1"/>
  <c r="C81" i="1"/>
  <c r="C74" i="1"/>
  <c r="C63" i="1"/>
  <c r="C47" i="1"/>
  <c r="C58" i="1"/>
  <c r="C42" i="1"/>
  <c r="C71" i="1" s="1"/>
  <c r="C20" i="1"/>
  <c r="C17" i="1"/>
  <c r="C18" i="1" s="1"/>
  <c r="D15" i="1"/>
  <c r="F3" i="1" s="1"/>
  <c r="C15" i="1"/>
  <c r="K4" i="1" l="1"/>
  <c r="K12" i="1"/>
  <c r="K9" i="1"/>
  <c r="K10" i="1"/>
  <c r="K5" i="1"/>
  <c r="K3" i="1"/>
  <c r="K6" i="1"/>
  <c r="K7" i="1"/>
  <c r="K8" i="1"/>
  <c r="K11" i="1"/>
  <c r="E5" i="1"/>
  <c r="E6" i="1"/>
  <c r="E11" i="1"/>
  <c r="E7" i="1"/>
  <c r="E9" i="1"/>
  <c r="E8" i="1"/>
  <c r="E4" i="1"/>
  <c r="E10" i="1"/>
  <c r="E12" i="1"/>
  <c r="F9" i="1"/>
  <c r="I9" i="1" s="1"/>
  <c r="F11" i="1"/>
  <c r="I11" i="1" s="1"/>
  <c r="F7" i="1"/>
  <c r="I7" i="1" s="1"/>
  <c r="F8" i="1"/>
  <c r="I8" i="1" s="1"/>
  <c r="F6" i="1"/>
  <c r="I6" i="1" s="1"/>
  <c r="F5" i="1"/>
  <c r="I5" i="1" s="1"/>
  <c r="F4" i="1"/>
  <c r="I4" i="1" s="1"/>
  <c r="F10" i="1"/>
  <c r="I10" i="1" s="1"/>
  <c r="F12" i="1"/>
  <c r="I12" i="1" s="1"/>
  <c r="C99" i="1"/>
  <c r="C100" i="1"/>
  <c r="E3" i="1"/>
  <c r="H3" i="1" s="1"/>
  <c r="I3" i="1"/>
  <c r="C49" i="1"/>
  <c r="C37" i="1"/>
  <c r="K14" i="1" l="1"/>
  <c r="L3" i="1"/>
  <c r="H10" i="1"/>
  <c r="G10" i="1"/>
  <c r="G8" i="1"/>
  <c r="H8" i="1"/>
  <c r="I14" i="1"/>
  <c r="H6" i="1"/>
  <c r="G6" i="1"/>
  <c r="G4" i="1"/>
  <c r="H4" i="1"/>
  <c r="G9" i="1"/>
  <c r="H9" i="1"/>
  <c r="G7" i="1"/>
  <c r="H7" i="1"/>
  <c r="G11" i="1"/>
  <c r="H11" i="1"/>
  <c r="G12" i="1"/>
  <c r="H12" i="1"/>
  <c r="G5" i="1"/>
  <c r="H5" i="1"/>
  <c r="G3" i="1"/>
  <c r="C32" i="1"/>
  <c r="C44" i="1"/>
  <c r="C33" i="1" l="1"/>
  <c r="C29" i="1"/>
  <c r="C16" i="1"/>
  <c r="C23" i="1" s="1"/>
  <c r="C30" i="1"/>
  <c r="C31" i="1" s="1"/>
  <c r="C55" i="1"/>
  <c r="C56" i="1" s="1"/>
  <c r="C57" i="1" s="1"/>
  <c r="C78" i="1" s="1"/>
  <c r="C39" i="1"/>
  <c r="C40" i="1" s="1"/>
  <c r="C41" i="1" s="1"/>
  <c r="C88" i="1" s="1"/>
  <c r="C89" i="1" s="1"/>
  <c r="C45" i="1"/>
  <c r="C46" i="1" s="1"/>
  <c r="C72" i="1" s="1"/>
  <c r="C60" i="1"/>
  <c r="C61" i="1" s="1"/>
  <c r="C62" i="1" s="1"/>
  <c r="C79" i="1" s="1"/>
  <c r="C34" i="1" l="1"/>
  <c r="C19" i="1"/>
  <c r="C87" i="1" s="1"/>
  <c r="C90" i="1" s="1"/>
  <c r="C48" i="1"/>
  <c r="C53" i="1"/>
  <c r="C65" i="1"/>
  <c r="C64" i="1"/>
  <c r="C70" i="1" l="1"/>
  <c r="C73" i="1" s="1"/>
  <c r="C77" i="1"/>
  <c r="C80" i="1" s="1"/>
  <c r="C101" i="1" l="1"/>
  <c r="C102" i="1" l="1"/>
  <c r="L8" i="1" l="1"/>
  <c r="L6" i="1"/>
  <c r="L12" i="1"/>
  <c r="K15" i="1"/>
  <c r="L11" i="1"/>
  <c r="L7" i="1"/>
  <c r="L10" i="1"/>
  <c r="L9" i="1"/>
  <c r="L4" i="1"/>
  <c r="L5" i="1"/>
</calcChain>
</file>

<file path=xl/sharedStrings.xml><?xml version="1.0" encoding="utf-8"?>
<sst xmlns="http://schemas.openxmlformats.org/spreadsheetml/2006/main" count="126" uniqueCount="104">
  <si>
    <t>x-x̅</t>
  </si>
  <si>
    <t>y-y̅</t>
  </si>
  <si>
    <t>(x-x̅)(y-y̅)</t>
  </si>
  <si>
    <t>(x-x̅)²</t>
  </si>
  <si>
    <t>(y-y̅)²</t>
  </si>
  <si>
    <t xml:space="preserve">Mean </t>
  </si>
  <si>
    <t>∑(x-x̅)(y-y̅)</t>
  </si>
  <si>
    <t>n</t>
  </si>
  <si>
    <t>n-1</t>
  </si>
  <si>
    <t>COVx,y = ∑(x-x̅)(y-y̅)/n-1</t>
  </si>
  <si>
    <t>Sample Covariance using excel, Enter "=covariance.s(x,y)</t>
  </si>
  <si>
    <t>Population Covariance using excel, Enter "=covariance.p(x,y)</t>
  </si>
  <si>
    <r>
      <t>∑(y-y</t>
    </r>
    <r>
      <rPr>
        <sz val="12"/>
        <color theme="1"/>
        <rFont val="Calibri"/>
        <family val="2"/>
      </rPr>
      <t>̅)²</t>
    </r>
  </si>
  <si>
    <t>√[∑(y-y̅)²]</t>
  </si>
  <si>
    <t xml:space="preserve">Correlation (𝜌) = ∑(x-x̅)(y-y̅)/{[√[∑(x-x̅)²]*√[∑(y-y̅)²]} </t>
  </si>
  <si>
    <t>Using Sample Parameters</t>
  </si>
  <si>
    <t>Using Population Parameters</t>
  </si>
  <si>
    <r>
      <t>∑(x-</t>
    </r>
    <r>
      <rPr>
        <sz val="12"/>
        <color theme="1"/>
        <rFont val="Calibri"/>
        <family val="2"/>
      </rPr>
      <t>x̅)²</t>
    </r>
  </si>
  <si>
    <r>
      <t>∑(x-</t>
    </r>
    <r>
      <rPr>
        <sz val="12"/>
        <color theme="1"/>
        <rFont val="Calibri"/>
        <family val="2"/>
      </rPr>
      <t>x̅)²/(n-1)</t>
    </r>
  </si>
  <si>
    <r>
      <t>∑(y-y</t>
    </r>
    <r>
      <rPr>
        <sz val="12"/>
        <color theme="1"/>
        <rFont val="Calibri"/>
        <family val="2"/>
      </rPr>
      <t>̅)²/n-1</t>
    </r>
  </si>
  <si>
    <r>
      <t>Correlation (ρ) = COV</t>
    </r>
    <r>
      <rPr>
        <vertAlign val="subscript"/>
        <sz val="12"/>
        <color rgb="FFFF0000"/>
        <rFont val="Calibri"/>
        <family val="2"/>
      </rPr>
      <t>x,y</t>
    </r>
    <r>
      <rPr>
        <sz val="12"/>
        <color rgb="FFFF0000"/>
        <rFont val="Calibri"/>
        <family val="2"/>
      </rPr>
      <t xml:space="preserve"> /(σ</t>
    </r>
    <r>
      <rPr>
        <vertAlign val="subscript"/>
        <sz val="12"/>
        <color rgb="FFFF0000"/>
        <rFont val="Calibri"/>
        <family val="2"/>
      </rPr>
      <t>x</t>
    </r>
    <r>
      <rPr>
        <sz val="12"/>
        <color rgb="FFFF0000"/>
        <rFont val="Calibri"/>
        <family val="2"/>
      </rPr>
      <t>*σ</t>
    </r>
    <r>
      <rPr>
        <vertAlign val="subscript"/>
        <sz val="12"/>
        <color rgb="FFFF0000"/>
        <rFont val="Calibri"/>
        <family val="2"/>
      </rPr>
      <t>y</t>
    </r>
    <r>
      <rPr>
        <sz val="12"/>
        <color rgb="FFFF0000"/>
        <rFont val="Calibri"/>
        <family val="2"/>
      </rPr>
      <t>)</t>
    </r>
  </si>
  <si>
    <t xml:space="preserve">Correlation using excel: Enter “=correl(x,y)” = </t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</si>
  <si>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x̅)(y-y̅)</t>
    </r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</si>
  <si>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</t>
    </r>
  </si>
  <si>
    <r>
      <rPr>
        <sz val="12"/>
        <color theme="1"/>
        <rFont val="Calibri"/>
        <family val="2"/>
      </rPr>
      <t>√[∑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x̅)²]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</si>
  <si>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x̅)²/(n-1)]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</si>
  <si>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̅)²/n-1]</t>
    </r>
  </si>
  <si>
    <t>Population Covariance between x and y</t>
  </si>
  <si>
    <t>Population standard deviation of x:</t>
  </si>
  <si>
    <r>
      <t>∑(x-</t>
    </r>
    <r>
      <rPr>
        <sz val="12"/>
        <color theme="1"/>
        <rFont val="Calibri"/>
        <family val="2"/>
      </rPr>
      <t>x̅)²/N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</si>
  <si>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x̅)²/N]</t>
    </r>
  </si>
  <si>
    <t>Population standard of x deviation using Excel</t>
  </si>
  <si>
    <t>Population standard deviation of y:</t>
  </si>
  <si>
    <r>
      <t>∑(y-y</t>
    </r>
    <r>
      <rPr>
        <sz val="12"/>
        <color theme="1"/>
        <rFont val="Calibri"/>
        <family val="2"/>
      </rPr>
      <t>̅)²/N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</si>
  <si>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̅)²/N]</t>
    </r>
  </si>
  <si>
    <t>Population standard of y deviation using Excel</t>
  </si>
  <si>
    <t>Sample Covariance between x and y</t>
  </si>
  <si>
    <t>Sample standard deviation of x:</t>
  </si>
  <si>
    <t>Sample standard of x deviation using Excel</t>
  </si>
  <si>
    <t>Sample standard of y deviation using Excel</t>
  </si>
  <si>
    <t>COVx,y = ∑(x-x̅)(y-y̅)/N</t>
  </si>
  <si>
    <r>
      <t>Slope (</t>
    </r>
    <r>
      <rPr>
        <sz val="12"/>
        <color rgb="FFFF0000"/>
        <rFont val="Calibri"/>
        <family val="2"/>
      </rPr>
      <t>β):</t>
    </r>
  </si>
  <si>
    <t>Correlation (ρ)</t>
  </si>
  <si>
    <r>
      <t>Intercept (</t>
    </r>
    <r>
      <rPr>
        <sz val="12"/>
        <color rgb="FFFF0000"/>
        <rFont val="Calibri"/>
        <family val="2"/>
      </rPr>
      <t>α):</t>
    </r>
  </si>
  <si>
    <t>x̅</t>
  </si>
  <si>
    <t>y̅</t>
  </si>
  <si>
    <r>
      <t>Slope (</t>
    </r>
    <r>
      <rPr>
        <sz val="12"/>
        <color theme="1"/>
        <rFont val="Calibri"/>
        <family val="2"/>
      </rPr>
      <t>β)</t>
    </r>
  </si>
  <si>
    <r>
      <t>Intercept (</t>
    </r>
    <r>
      <rPr>
        <sz val="12"/>
        <color theme="1"/>
        <rFont val="Calibri"/>
        <family val="2"/>
      </rPr>
      <t>α) = ȳ - βx̅</t>
    </r>
  </si>
  <si>
    <t>Intercept using Excel: "= intercept(y,x)"</t>
  </si>
  <si>
    <t>Correlation using formula 2:</t>
  </si>
  <si>
    <t>Correlation using formula 1:</t>
  </si>
  <si>
    <t>Correlation:</t>
  </si>
  <si>
    <t>Covariance - Population:</t>
  </si>
  <si>
    <t>Covariance - Sample:</t>
  </si>
  <si>
    <r>
      <t>Sample standard deviation of x (σ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</si>
  <si>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Sample standard deviation of y 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)</t>
    </r>
  </si>
  <si>
    <r>
      <t>Slope (</t>
    </r>
    <r>
      <rPr>
        <sz val="12"/>
        <color theme="1"/>
        <rFont val="Calibri"/>
        <family val="2"/>
      </rPr>
      <t>β)</t>
    </r>
    <r>
      <rPr>
        <sz val="11"/>
        <color theme="1"/>
        <rFont val="Calibri"/>
        <family val="2"/>
      </rPr>
      <t xml:space="preserve"> = ρ*(σ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/σ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</si>
  <si>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Slope (</t>
    </r>
    <r>
      <rPr>
        <sz val="12"/>
        <color theme="1"/>
        <rFont val="Calibri"/>
        <family val="2"/>
      </rPr>
      <t>β) using excel</t>
    </r>
    <r>
      <rPr>
        <sz val="11"/>
        <color theme="1"/>
        <rFont val="Calibri"/>
        <family val="2"/>
      </rPr>
      <t>; Enter: "= slope(y,x)"</t>
    </r>
  </si>
  <si>
    <r>
      <t>Population standard deviation of x (σ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</si>
  <si>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Population standard deviation of y 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)</t>
    </r>
  </si>
  <si>
    <t>Building Area (Sq. ft; x)</t>
  </si>
  <si>
    <t>Price (y)</t>
  </si>
  <si>
    <t xml:space="preserve">Estimated Prices </t>
  </si>
  <si>
    <t>Residuals</t>
  </si>
  <si>
    <t>ŷ = α + βx</t>
  </si>
  <si>
    <t>y-ŷ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</si>
  <si>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</si>
  <si>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</si>
  <si>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</si>
  <si>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</si>
  <si>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</si>
  <si>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</si>
  <si>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</si>
  <si>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</si>
  <si>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</si>
  <si>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</si>
  <si>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</si>
  <si>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</si>
  <si>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</si>
  <si>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</si>
  <si>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</si>
  <si>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</si>
  <si>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</si>
  <si>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</si>
  <si>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</si>
  <si>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</si>
  <si>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</si>
  <si>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</si>
  <si>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</si>
  <si>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</si>
  <si>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RESIDUAL OUTPUT</t>
  </si>
  <si>
    <t>Observation</t>
  </si>
  <si>
    <t>Predicted Price (y)</t>
  </si>
  <si>
    <t>Sum</t>
  </si>
  <si>
    <t>Average estimated prices (ŷ)</t>
  </si>
  <si>
    <t>Total sum of squares</t>
  </si>
  <si>
    <t>SLOPE, FORMULA 1</t>
  </si>
  <si>
    <t>SLOPE, FORMULA 2</t>
  </si>
  <si>
    <r>
      <t>Sample variance of x ((σ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x)</t>
    </r>
  </si>
  <si>
    <r>
      <t>Population variance of x ((σ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x)</t>
    </r>
  </si>
  <si>
    <t>Sample COVx,y</t>
  </si>
  <si>
    <t>Population COVx,y</t>
  </si>
  <si>
    <t>Sample Standard deviation of y:</t>
  </si>
  <si>
    <r>
      <t>Slope (</t>
    </r>
    <r>
      <rPr>
        <sz val="12"/>
        <color theme="1"/>
        <rFont val="Calibri"/>
        <family val="2"/>
      </rPr>
      <t>β)</t>
    </r>
    <r>
      <rPr>
        <sz val="11"/>
        <color theme="1"/>
        <rFont val="Calibri"/>
        <family val="2"/>
      </rPr>
      <t xml:space="preserve"> = COV</t>
    </r>
    <r>
      <rPr>
        <vertAlign val="subscript"/>
        <sz val="11"/>
        <color theme="1"/>
        <rFont val="Calibri"/>
        <family val="2"/>
      </rPr>
      <t>x,y</t>
    </r>
    <r>
      <rPr>
        <sz val="11"/>
        <color theme="1"/>
        <rFont val="Calibri"/>
        <family val="2"/>
      </rPr>
      <t>/(σ</t>
    </r>
    <r>
      <rPr>
        <vertAlign val="superscript"/>
        <sz val="11"/>
        <color theme="1"/>
        <rFont val="Calibri"/>
        <family val="2"/>
      </rPr>
      <t>2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</si>
</sst>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_-* #,##0.0000_-;\-* #,##0.0000_-;_-* &quot;-&quot;??_-;_-@_-"/>
    <numFmt numFmtId="166" formatCode="0.000000"/>
    <numFmt numFmtId="167" formatCode="_-* #,##0_-;\-* #,##0_-;_-* &quot;-&quot;??_-;_-@_-"/>
    <numFmt numFmtId="168" formatCode="_-* #,##0.000000_-;\-* #,##0.000000_-;_-* &quot;-&quot;??_-;_-@_-"/>
    <numFmt numFmtId="169" formatCode="_-* #,##0.0000000_-;\-* #,##0.0000000_-;_-* &quot;-&quot;??_-;_-@_-"/>
    <numFmt numFmtId="170" formatCode="_-* #,##0.0000000000_-;\-* #,##0.0000000000_-;_-* &quot;-&quot;??_-;_-@_-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12"/>
      <color rgb="FFFF0000"/>
      <name val="Calibri"/>
      <family val="2"/>
    </font>
    <font>
      <vertAlign val="subscript"/>
      <sz val="12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2"/>
      <name val="Calibri"/>
      <family val="2"/>
    </font>
    <font>
      <vertAlign val="superscript"/>
      <sz val="11"/>
      <color theme="1"/>
      <name val="Calibri"/>
      <family val="2"/>
    </font>
    <font>
      <i/>
      <sz val="11"/>
      <color theme="1"/>
      <name val="Aptos Narrow"/>
      <family val="2"/>
      <scheme val="minor"/>
    </font>
    <font>
      <b/>
      <sz val="11"/>
      <name val="Calibri"/>
      <family val="2"/>
    </font>
    <font>
      <vertAlign val="subscript"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52">
    <xf numFmtId="0" fontId="0" fillId="0" borderId="0" xfId="0"/>
    <xf numFmtId="0" fontId="7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0" fontId="14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4" fontId="12" fillId="0" borderId="0" xfId="1" applyFont="1" applyAlignment="1">
      <alignment horizontal="right"/>
    </xf>
    <xf numFmtId="0" fontId="9" fillId="2" borderId="0" xfId="0" applyFont="1" applyFill="1" applyAlignment="1">
      <alignment horizontal="right"/>
    </xf>
    <xf numFmtId="0" fontId="15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164" fontId="11" fillId="2" borderId="0" xfId="1" applyFont="1" applyFill="1"/>
    <xf numFmtId="164" fontId="11" fillId="2" borderId="0" xfId="1" applyFont="1" applyFill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164" fontId="5" fillId="0" borderId="0" xfId="1" applyFont="1" applyAlignment="1">
      <alignment horizontal="right"/>
    </xf>
    <xf numFmtId="164" fontId="5" fillId="2" borderId="0" xfId="1" applyFont="1" applyFill="1"/>
    <xf numFmtId="165" fontId="5" fillId="0" borderId="0" xfId="1" applyNumberFormat="1" applyFont="1"/>
    <xf numFmtId="165" fontId="5" fillId="0" borderId="0" xfId="0" applyNumberFormat="1" applyFont="1"/>
    <xf numFmtId="164" fontId="5" fillId="0" borderId="0" xfId="1" applyFont="1"/>
    <xf numFmtId="0" fontId="11" fillId="2" borderId="0" xfId="0" applyFont="1" applyFill="1" applyAlignment="1">
      <alignment horizontal="right"/>
    </xf>
    <xf numFmtId="166" fontId="5" fillId="0" borderId="0" xfId="1" applyNumberFormat="1" applyFont="1"/>
    <xf numFmtId="0" fontId="4" fillId="0" borderId="0" xfId="0" applyFont="1"/>
    <xf numFmtId="164" fontId="4" fillId="0" borderId="0" xfId="1" applyFont="1"/>
    <xf numFmtId="167" fontId="5" fillId="0" borderId="0" xfId="1" applyNumberFormat="1" applyFont="1"/>
    <xf numFmtId="0" fontId="4" fillId="0" borderId="0" xfId="0" applyFont="1" applyAlignment="1">
      <alignment horizontal="right"/>
    </xf>
    <xf numFmtId="0" fontId="12" fillId="0" borderId="0" xfId="0" applyFont="1"/>
    <xf numFmtId="43" fontId="5" fillId="0" borderId="0" xfId="0" applyNumberFormat="1" applyFont="1"/>
    <xf numFmtId="0" fontId="12" fillId="0" borderId="0" xfId="0" applyFont="1" applyAlignment="1">
      <alignment horizontal="center"/>
    </xf>
    <xf numFmtId="164" fontId="5" fillId="0" borderId="0" xfId="0" applyNumberFormat="1" applyFont="1"/>
    <xf numFmtId="164" fontId="11" fillId="0" borderId="0" xfId="1" applyFont="1" applyAlignment="1">
      <alignment horizontal="right"/>
    </xf>
    <xf numFmtId="168" fontId="5" fillId="0" borderId="0" xfId="1" applyNumberFormat="1" applyFont="1"/>
    <xf numFmtId="169" fontId="5" fillId="0" borderId="0" xfId="1" applyNumberFormat="1" applyFont="1"/>
    <xf numFmtId="170" fontId="5" fillId="0" borderId="0" xfId="1" applyNumberFormat="1" applyFont="1"/>
    <xf numFmtId="0" fontId="0" fillId="0" borderId="1" xfId="0" applyBorder="1"/>
    <xf numFmtId="0" fontId="17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Continuous"/>
    </xf>
    <xf numFmtId="43" fontId="11" fillId="0" borderId="0" xfId="0" applyNumberFormat="1" applyFont="1"/>
    <xf numFmtId="164" fontId="18" fillId="0" borderId="0" xfId="1" applyFont="1" applyAlignment="1">
      <alignment horizontal="right"/>
    </xf>
    <xf numFmtId="164" fontId="14" fillId="0" borderId="0" xfId="1" applyFont="1" applyAlignment="1">
      <alignment horizontal="right"/>
    </xf>
    <xf numFmtId="0" fontId="18" fillId="0" borderId="0" xfId="0" applyFont="1" applyAlignment="1">
      <alignment horizontal="right"/>
    </xf>
    <xf numFmtId="43" fontId="11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2" fontId="5" fillId="0" borderId="0" xfId="1" applyNumberFormat="1" applyFont="1"/>
    <xf numFmtId="0" fontId="2" fillId="0" borderId="0" xfId="0" applyFont="1" applyAlignment="1">
      <alignment horizontal="right"/>
    </xf>
    <xf numFmtId="1" fontId="5" fillId="0" borderId="0" xfId="1" applyNumberFormat="1" applyFont="1"/>
    <xf numFmtId="167" fontId="5" fillId="0" borderId="0" xfId="0" applyNumberFormat="1" applyFont="1"/>
    <xf numFmtId="164" fontId="5" fillId="0" borderId="0" xfId="1" applyFont="1" applyFill="1"/>
    <xf numFmtId="0" fontId="3" fillId="0" borderId="0" xfId="0" applyFont="1" applyAlignment="1">
      <alignment horizontal="right"/>
    </xf>
    <xf numFmtId="0" fontId="3" fillId="0" borderId="0" xfId="1" quotePrefix="1" applyNumberFormat="1" applyFont="1" applyFill="1" applyAlignment="1">
      <alignment horizontal="right"/>
    </xf>
    <xf numFmtId="170" fontId="5" fillId="0" borderId="0" xfId="1" applyNumberFormat="1" applyFont="1" applyFill="1" applyAlignment="1">
      <alignment horizontal="right"/>
    </xf>
    <xf numFmtId="164" fontId="3" fillId="0" borderId="0" xfId="1" applyFont="1" applyFill="1" applyAlignment="1">
      <alignment horizontal="right"/>
    </xf>
    <xf numFmtId="0" fontId="1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'Example 1 - SLR'!$C$3:$C$12</c:f>
              <c:numCache>
                <c:formatCode>General</c:formatCode>
                <c:ptCount val="10"/>
                <c:pt idx="0">
                  <c:v>350</c:v>
                </c:pt>
                <c:pt idx="1">
                  <c:v>450</c:v>
                </c:pt>
                <c:pt idx="2">
                  <c:v>460</c:v>
                </c:pt>
                <c:pt idx="3">
                  <c:v>500</c:v>
                </c:pt>
                <c:pt idx="4">
                  <c:v>570</c:v>
                </c:pt>
                <c:pt idx="5">
                  <c:v>600</c:v>
                </c:pt>
                <c:pt idx="6">
                  <c:v>700</c:v>
                </c:pt>
                <c:pt idx="7">
                  <c:v>840</c:v>
                </c:pt>
                <c:pt idx="8">
                  <c:v>1100</c:v>
                </c:pt>
                <c:pt idx="9">
                  <c:v>1200</c:v>
                </c:pt>
              </c:numCache>
            </c:numRef>
          </c:xVal>
          <c:yVal>
            <c:numRef>
              <c:f>'Example 1 - SLR'!$D$3:$D$12</c:f>
              <c:numCache>
                <c:formatCode>_-* #,##0_-;\-* #,##0_-;_-* "-"??_-;_-@_-</c:formatCode>
                <c:ptCount val="10"/>
                <c:pt idx="0">
                  <c:v>1800000</c:v>
                </c:pt>
                <c:pt idx="1">
                  <c:v>2100000</c:v>
                </c:pt>
                <c:pt idx="2">
                  <c:v>2300000</c:v>
                </c:pt>
                <c:pt idx="3">
                  <c:v>2300000</c:v>
                </c:pt>
                <c:pt idx="4">
                  <c:v>2400000</c:v>
                </c:pt>
                <c:pt idx="5">
                  <c:v>2600000</c:v>
                </c:pt>
                <c:pt idx="6">
                  <c:v>2800000</c:v>
                </c:pt>
                <c:pt idx="7">
                  <c:v>3100000</c:v>
                </c:pt>
                <c:pt idx="8">
                  <c:v>5200000</c:v>
                </c:pt>
                <c:pt idx="9">
                  <c:v>5600000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E51-A644-8EDF-B52249711F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4620096"/>
        <c:axId val="884393952"/>
      </c:scatterChart>
      <c:valAx>
        <c:axId val="17846200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4393952"/>
        <c:crosses val="autoZero"/>
        <c:crossBetween val="midCat"/>
      </c:valAx>
      <c:valAx>
        <c:axId val="884393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46200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44450</xdr:colOff>
      <xdr:row>45</xdr:row>
      <xdr:rowOff>88900</xdr:rowOff>
    </xdr:from>
    <xdr:to>
      <xdr:col>10</xdr:col>
      <xdr:colOff>495300</xdr:colOff>
      <xdr:row>66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E8179A0-596F-8344-304F-4D333E3E4B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</xdr:col>
      <xdr:colOff>320329</xdr:colOff>
      <xdr:row>82</xdr:row>
      <xdr:rowOff>124425</xdr:rowOff>
    </xdr:from>
    <xdr:ext cx="686022" cy="3633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88F56F8-9606-B04A-B5E4-459724674C05}"/>
                </a:ext>
              </a:extLst>
            </xdr:cNvPr>
            <xdr:cNvSpPr txBox="1"/>
          </xdr:nvSpPr>
          <xdr:spPr>
            <a:xfrm>
              <a:off x="5320042" y="16488448"/>
              <a:ext cx="686022" cy="3633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𝜷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𝑪𝒐𝒗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𝒙𝒚</m:t>
                            </m:r>
                          </m:sub>
                        </m:sSub>
                      </m:num>
                      <m:den>
                        <m:sSubSup>
                          <m:sSubSup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Sup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𝒙</m:t>
                            </m:r>
                          </m:sub>
                          <m:sup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𝟐</m:t>
                            </m:r>
                          </m:sup>
                        </m:sSubSup>
                      </m:den>
                    </m:f>
                  </m:oMath>
                </m:oMathPara>
              </a14:m>
              <a:endParaRPr lang="en-GB" sz="1100" b="1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88F56F8-9606-B04A-B5E4-459724674C05}"/>
                </a:ext>
              </a:extLst>
            </xdr:cNvPr>
            <xdr:cNvSpPr txBox="1"/>
          </xdr:nvSpPr>
          <xdr:spPr>
            <a:xfrm>
              <a:off x="5320042" y="16488448"/>
              <a:ext cx="686022" cy="3633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GB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𝜷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=〖𝑪𝒐𝒗〗_𝒙𝒚/(𝝈_𝒙^𝟐 )</a:t>
              </a:r>
              <a:endParaRPr lang="en-GB" sz="1100" b="1"/>
            </a:p>
          </xdr:txBody>
        </xdr:sp>
      </mc:Fallback>
    </mc:AlternateContent>
    <xdr:clientData/>
  </xdr:oneCellAnchor>
  <xdr:oneCellAnchor>
    <xdr:from>
      <xdr:col>2</xdr:col>
      <xdr:colOff>327425</xdr:colOff>
      <xdr:row>65</xdr:row>
      <xdr:rowOff>126708</xdr:rowOff>
    </xdr:from>
    <xdr:ext cx="572208" cy="3265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F89DB98C-1A95-9FFF-CB12-E6FA66E2B0C2}"/>
                </a:ext>
              </a:extLst>
            </xdr:cNvPr>
            <xdr:cNvSpPr txBox="1"/>
          </xdr:nvSpPr>
          <xdr:spPr>
            <a:xfrm>
              <a:off x="5327138" y="12987283"/>
              <a:ext cx="572208" cy="3265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𝜷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𝝆</m:t>
                    </m:r>
                    <m:f>
                      <m:fPr>
                        <m:ctrlP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𝒚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𝒙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GB" sz="1100" b="1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F89DB98C-1A95-9FFF-CB12-E6FA66E2B0C2}"/>
                </a:ext>
              </a:extLst>
            </xdr:cNvPr>
            <xdr:cNvSpPr txBox="1"/>
          </xdr:nvSpPr>
          <xdr:spPr>
            <a:xfrm>
              <a:off x="5327138" y="12987283"/>
              <a:ext cx="572208" cy="3265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GB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𝜷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=𝝆 𝝈_𝒚/𝝈_𝒙 </a:t>
              </a:r>
              <a:endParaRPr lang="en-GB" sz="1100" b="1"/>
            </a:p>
          </xdr:txBody>
        </xdr:sp>
      </mc:Fallback>
    </mc:AlternateContent>
    <xdr:clientData/>
  </xdr:oneCellAnchor>
  <xdr:oneCellAnchor>
    <xdr:from>
      <xdr:col>2</xdr:col>
      <xdr:colOff>182470</xdr:colOff>
      <xdr:row>97</xdr:row>
      <xdr:rowOff>29194</xdr:rowOff>
    </xdr:from>
    <xdr:ext cx="733278" cy="1737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CB3DF629-513B-2B4B-8DBA-40D837ED98DA}"/>
                </a:ext>
              </a:extLst>
            </xdr:cNvPr>
            <xdr:cNvSpPr txBox="1"/>
          </xdr:nvSpPr>
          <xdr:spPr>
            <a:xfrm>
              <a:off x="5182183" y="19473332"/>
              <a:ext cx="733278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 smtClean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𝜶</m:t>
                    </m:r>
                    <m:r>
                      <a:rPr lang="en-ZA" sz="1100" b="1" i="1" smtClean="0">
                        <a:latin typeface="Cambria Math" panose="02040503050406030204" pitchFamily="18" charset="0"/>
                      </a:rPr>
                      <m:t>=</m:t>
                    </m:r>
                    <m:acc>
                      <m:accPr>
                        <m:chr m:val="̅"/>
                        <m:ctrlPr>
                          <a:rPr lang="en-ZA" sz="1100" b="1" i="1" smtClean="0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ZA" sz="1100" b="1" i="1" smtClean="0">
                            <a:latin typeface="Cambria Math" panose="02040503050406030204" pitchFamily="18" charset="0"/>
                          </a:rPr>
                          <m:t>𝒚</m:t>
                        </m:r>
                      </m:e>
                    </m:acc>
                    <m:r>
                      <a:rPr lang="en-ZA" sz="1100" b="1" i="1" smtClean="0">
                        <a:latin typeface="Cambria Math" panose="02040503050406030204" pitchFamily="18" charset="0"/>
                      </a:rPr>
                      <m:t>−</m:t>
                    </m:r>
                    <m:r>
                      <a:rPr lang="en-ZA" sz="1100" b="1" i="1" smtClean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𝜷</m:t>
                    </m:r>
                    <m:acc>
                      <m:accPr>
                        <m:chr m:val="̅"/>
                        <m:ctrlPr>
                          <a:rPr lang="en-ZA" sz="1100" b="1" i="1" smtClean="0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ZA" sz="1100" b="1" i="1" smtClean="0">
                            <a:latin typeface="Cambria Math" panose="02040503050406030204" pitchFamily="18" charset="0"/>
                          </a:rPr>
                          <m:t>𝒙</m:t>
                        </m:r>
                      </m:e>
                    </m:acc>
                  </m:oMath>
                </m:oMathPara>
              </a14:m>
              <a:endParaRPr lang="en-ZA" sz="1100" b="1" dirty="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CB3DF629-513B-2B4B-8DBA-40D837ED98DA}"/>
                </a:ext>
              </a:extLst>
            </xdr:cNvPr>
            <xdr:cNvSpPr txBox="1"/>
          </xdr:nvSpPr>
          <xdr:spPr>
            <a:xfrm>
              <a:off x="5182183" y="19473332"/>
              <a:ext cx="733278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ZA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𝜶</a:t>
              </a:r>
              <a:r>
                <a:rPr lang="en-ZA" sz="1100" b="1" i="0">
                  <a:latin typeface="Cambria Math" panose="02040503050406030204" pitchFamily="18" charset="0"/>
                </a:rPr>
                <a:t>=𝒚 ̅−</a:t>
              </a:r>
              <a:r>
                <a:rPr lang="en-ZA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𝜷</a:t>
              </a:r>
              <a:r>
                <a:rPr lang="en-ZA" sz="1100" b="1" i="0">
                  <a:latin typeface="Cambria Math" panose="02040503050406030204" pitchFamily="18" charset="0"/>
                </a:rPr>
                <a:t>𝒙 ̅</a:t>
              </a:r>
              <a:endParaRPr lang="en-ZA" sz="1100" b="1" dirty="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AF73D-63FE-FF4F-985C-F8C62EC7E1C0}">
  <dimension ref="B2:C12"/>
  <sheetViews>
    <sheetView workbookViewId="0">
      <selection activeCell="C19" sqref="C19:C20"/>
    </sheetView>
  </sheetViews>
  <sheetFormatPr baseColWidth="10" defaultRowHeight="15" x14ac:dyDescent="0.2"/>
  <cols>
    <col min="1" max="1" width="10.83203125" style="21"/>
    <col min="2" max="2" width="19.5" style="21" bestFit="1" customWidth="1"/>
    <col min="3" max="3" width="17.5" style="21" customWidth="1"/>
    <col min="4" max="16384" width="10.83203125" style="21"/>
  </cols>
  <sheetData>
    <row r="2" spans="2:3" x14ac:dyDescent="0.2">
      <c r="B2" s="5" t="s">
        <v>60</v>
      </c>
      <c r="C2" s="4" t="s">
        <v>61</v>
      </c>
    </row>
    <row r="3" spans="2:3" x14ac:dyDescent="0.2">
      <c r="B3" s="22">
        <v>350</v>
      </c>
      <c r="C3" s="21">
        <v>1800000</v>
      </c>
    </row>
    <row r="4" spans="2:3" x14ac:dyDescent="0.2">
      <c r="B4" s="22">
        <v>450</v>
      </c>
      <c r="C4" s="21">
        <v>2100000</v>
      </c>
    </row>
    <row r="5" spans="2:3" x14ac:dyDescent="0.2">
      <c r="B5" s="22">
        <v>460</v>
      </c>
      <c r="C5" s="21">
        <v>2300000</v>
      </c>
    </row>
    <row r="6" spans="2:3" x14ac:dyDescent="0.2">
      <c r="B6" s="22">
        <v>500</v>
      </c>
      <c r="C6" s="21">
        <v>2300000</v>
      </c>
    </row>
    <row r="7" spans="2:3" x14ac:dyDescent="0.2">
      <c r="B7" s="22">
        <v>570</v>
      </c>
      <c r="C7" s="21">
        <v>2400000</v>
      </c>
    </row>
    <row r="8" spans="2:3" x14ac:dyDescent="0.2">
      <c r="B8" s="22">
        <v>600</v>
      </c>
      <c r="C8" s="21">
        <v>2600000</v>
      </c>
    </row>
    <row r="9" spans="2:3" x14ac:dyDescent="0.2">
      <c r="B9" s="22">
        <v>700</v>
      </c>
      <c r="C9" s="21">
        <v>2800000</v>
      </c>
    </row>
    <row r="10" spans="2:3" x14ac:dyDescent="0.2">
      <c r="B10" s="22">
        <v>840</v>
      </c>
      <c r="C10" s="21">
        <v>3100000</v>
      </c>
    </row>
    <row r="11" spans="2:3" x14ac:dyDescent="0.2">
      <c r="B11" s="22">
        <v>1100</v>
      </c>
      <c r="C11" s="21">
        <v>5200000</v>
      </c>
    </row>
    <row r="12" spans="2:3" x14ac:dyDescent="0.2">
      <c r="B12" s="22">
        <v>1200</v>
      </c>
      <c r="C12" s="21">
        <v>5600000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2D7CA-6068-734D-BA11-5A08B1B8844B}">
  <dimension ref="B1:O139"/>
  <sheetViews>
    <sheetView tabSelected="1" topLeftCell="B85" zoomScale="174" workbookViewId="0">
      <selection activeCell="B96" sqref="B96"/>
    </sheetView>
  </sheetViews>
  <sheetFormatPr baseColWidth="10" defaultColWidth="8.83203125" defaultRowHeight="15" x14ac:dyDescent="0.2"/>
  <cols>
    <col min="1" max="1" width="8.83203125" style="12"/>
    <col min="2" max="2" width="56.83203125" style="12" customWidth="1"/>
    <col min="3" max="3" width="24.5" style="18" bestFit="1" customWidth="1"/>
    <col min="4" max="4" width="16.6640625" style="12" customWidth="1"/>
    <col min="5" max="5" width="8.83203125" style="13"/>
    <col min="6" max="6" width="12.6640625" style="13" bestFit="1" customWidth="1"/>
    <col min="7" max="7" width="16.33203125" style="13" bestFit="1" customWidth="1"/>
    <col min="8" max="8" width="19.83203125" style="14" bestFit="1" customWidth="1"/>
    <col min="9" max="9" width="20.83203125" style="14" bestFit="1" customWidth="1"/>
    <col min="10" max="10" width="22.6640625" style="12" bestFit="1" customWidth="1"/>
    <col min="11" max="11" width="13.83203125" style="12" bestFit="1" customWidth="1"/>
    <col min="12" max="12" width="11.6640625" style="12" bestFit="1" customWidth="1"/>
    <col min="13" max="13" width="18.33203125" style="12" bestFit="1" customWidth="1"/>
    <col min="14" max="14" width="13.1640625" style="12" bestFit="1" customWidth="1"/>
    <col min="15" max="16" width="20.83203125" style="12" bestFit="1" customWidth="1"/>
    <col min="17" max="16384" width="8.83203125" style="12"/>
  </cols>
  <sheetData>
    <row r="1" spans="2:15" x14ac:dyDescent="0.2">
      <c r="K1" s="25" t="s">
        <v>62</v>
      </c>
      <c r="L1" s="4" t="s">
        <v>63</v>
      </c>
      <c r="M1" s="4"/>
      <c r="N1" s="4"/>
    </row>
    <row r="2" spans="2:15" x14ac:dyDescent="0.2">
      <c r="C2" s="4" t="str">
        <f>'Example 1 - Data'!B2</f>
        <v>Building Area (Sq. ft; x)</v>
      </c>
      <c r="D2" s="4" t="str">
        <f>'Example 1 - Data'!C2</f>
        <v>Price (y)</v>
      </c>
      <c r="E2" s="4" t="s">
        <v>0</v>
      </c>
      <c r="F2" s="39" t="s">
        <v>1</v>
      </c>
      <c r="G2" s="4" t="s">
        <v>2</v>
      </c>
      <c r="H2" s="5" t="s">
        <v>3</v>
      </c>
      <c r="I2" s="37" t="s">
        <v>4</v>
      </c>
      <c r="K2" s="4" t="s">
        <v>64</v>
      </c>
      <c r="L2" s="27" t="s">
        <v>65</v>
      </c>
      <c r="M2" s="27"/>
      <c r="N2" s="27"/>
      <c r="O2" s="27"/>
    </row>
    <row r="3" spans="2:15" x14ac:dyDescent="0.2">
      <c r="C3" s="12">
        <f>'Example 1 - Data'!B3</f>
        <v>350</v>
      </c>
      <c r="D3" s="23">
        <f>'Example 1 - Data'!C3</f>
        <v>1800000</v>
      </c>
      <c r="E3" s="13">
        <f t="shared" ref="E3" si="0">C3-$C$15</f>
        <v>-327</v>
      </c>
      <c r="F3" s="38">
        <f>D3-$D$15</f>
        <v>-1220000</v>
      </c>
      <c r="G3" s="14">
        <f>E3*F3</f>
        <v>398940000</v>
      </c>
      <c r="H3" s="14">
        <f>E3^2</f>
        <v>106929</v>
      </c>
      <c r="I3" s="38">
        <f>F3^2</f>
        <v>1488400000000</v>
      </c>
      <c r="K3" s="18">
        <f t="shared" ref="K3:K12" si="1">$C$103+$C$74*C3</f>
        <v>1563002.6846186339</v>
      </c>
      <c r="L3" s="26">
        <f t="shared" ref="L3:L12" si="2">D3-K3</f>
        <v>236997.31538136606</v>
      </c>
      <c r="M3" s="26"/>
      <c r="N3" s="26"/>
      <c r="O3" s="26"/>
    </row>
    <row r="4" spans="2:15" x14ac:dyDescent="0.2">
      <c r="C4" s="12">
        <f>'Example 1 - Data'!B4</f>
        <v>450</v>
      </c>
      <c r="D4" s="23">
        <f>'Example 1 - Data'!C4</f>
        <v>2100000</v>
      </c>
      <c r="E4" s="13">
        <f t="shared" ref="E4:E12" si="3">C4-$C$15</f>
        <v>-227</v>
      </c>
      <c r="F4" s="38">
        <f t="shared" ref="F4:F12" si="4">D4-$D$15</f>
        <v>-920000</v>
      </c>
      <c r="G4" s="14">
        <f t="shared" ref="G4:G12" si="5">E4*F4</f>
        <v>208840000</v>
      </c>
      <c r="H4" s="14">
        <f t="shared" ref="H4:H12" si="6">E4^2</f>
        <v>51529</v>
      </c>
      <c r="I4" s="38">
        <f t="shared" ref="I4:I12" si="7">F4^2</f>
        <v>846400000000</v>
      </c>
      <c r="K4" s="18">
        <f t="shared" si="1"/>
        <v>2008567.6128698161</v>
      </c>
      <c r="L4" s="26">
        <f t="shared" si="2"/>
        <v>91432.387130183866</v>
      </c>
      <c r="M4" s="26"/>
      <c r="N4" s="26"/>
      <c r="O4" s="26"/>
    </row>
    <row r="5" spans="2:15" x14ac:dyDescent="0.2">
      <c r="C5" s="12">
        <f>'Example 1 - Data'!B5</f>
        <v>460</v>
      </c>
      <c r="D5" s="23">
        <f>'Example 1 - Data'!C5</f>
        <v>2300000</v>
      </c>
      <c r="E5" s="13">
        <f t="shared" si="3"/>
        <v>-217</v>
      </c>
      <c r="F5" s="38">
        <f t="shared" si="4"/>
        <v>-720000</v>
      </c>
      <c r="G5" s="14">
        <f t="shared" si="5"/>
        <v>156240000</v>
      </c>
      <c r="H5" s="14">
        <f t="shared" si="6"/>
        <v>47089</v>
      </c>
      <c r="I5" s="38">
        <f t="shared" si="7"/>
        <v>518400000000</v>
      </c>
      <c r="K5" s="18">
        <f t="shared" si="1"/>
        <v>2053124.1056949345</v>
      </c>
      <c r="L5" s="26">
        <f t="shared" si="2"/>
        <v>246875.89430506551</v>
      </c>
      <c r="M5" s="26"/>
      <c r="N5" s="26"/>
      <c r="O5" s="26"/>
    </row>
    <row r="6" spans="2:15" x14ac:dyDescent="0.2">
      <c r="C6" s="12">
        <f>'Example 1 - Data'!B6</f>
        <v>500</v>
      </c>
      <c r="D6" s="23">
        <f>'Example 1 - Data'!C6</f>
        <v>2300000</v>
      </c>
      <c r="E6" s="13">
        <f t="shared" si="3"/>
        <v>-177</v>
      </c>
      <c r="F6" s="38">
        <f t="shared" si="4"/>
        <v>-720000</v>
      </c>
      <c r="G6" s="14">
        <f t="shared" si="5"/>
        <v>127440000</v>
      </c>
      <c r="H6" s="14">
        <f t="shared" si="6"/>
        <v>31329</v>
      </c>
      <c r="I6" s="38">
        <f t="shared" si="7"/>
        <v>518400000000</v>
      </c>
      <c r="K6" s="18">
        <f t="shared" si="1"/>
        <v>2231350.0769954072</v>
      </c>
      <c r="L6" s="26">
        <f t="shared" si="2"/>
        <v>68649.923004592769</v>
      </c>
      <c r="M6" s="26"/>
      <c r="N6" s="26"/>
      <c r="O6" s="26"/>
    </row>
    <row r="7" spans="2:15" x14ac:dyDescent="0.2">
      <c r="C7" s="12">
        <f>'Example 1 - Data'!B7</f>
        <v>570</v>
      </c>
      <c r="D7" s="23">
        <f>'Example 1 - Data'!C7</f>
        <v>2400000</v>
      </c>
      <c r="E7" s="13">
        <f t="shared" si="3"/>
        <v>-107</v>
      </c>
      <c r="F7" s="38">
        <f t="shared" si="4"/>
        <v>-620000</v>
      </c>
      <c r="G7" s="14">
        <f t="shared" si="5"/>
        <v>66340000</v>
      </c>
      <c r="H7" s="14">
        <f t="shared" si="6"/>
        <v>11449</v>
      </c>
      <c r="I7" s="38">
        <f t="shared" si="7"/>
        <v>384400000000</v>
      </c>
      <c r="K7" s="18">
        <f t="shared" si="1"/>
        <v>2543245.5267712348</v>
      </c>
      <c r="L7" s="26">
        <f t="shared" si="2"/>
        <v>-143245.52677123481</v>
      </c>
      <c r="M7" s="26"/>
      <c r="N7" s="26"/>
      <c r="O7" s="26"/>
    </row>
    <row r="8" spans="2:15" x14ac:dyDescent="0.2">
      <c r="C8" s="12">
        <f>'Example 1 - Data'!B8</f>
        <v>600</v>
      </c>
      <c r="D8" s="23">
        <f>'Example 1 - Data'!C8</f>
        <v>2600000</v>
      </c>
      <c r="E8" s="13">
        <f t="shared" si="3"/>
        <v>-77</v>
      </c>
      <c r="F8" s="38">
        <f t="shared" si="4"/>
        <v>-420000</v>
      </c>
      <c r="G8" s="14">
        <f t="shared" si="5"/>
        <v>32340000</v>
      </c>
      <c r="H8" s="14">
        <f t="shared" si="6"/>
        <v>5929</v>
      </c>
      <c r="I8" s="38">
        <f t="shared" si="7"/>
        <v>176400000000</v>
      </c>
      <c r="K8" s="18">
        <f t="shared" si="1"/>
        <v>2676915.0052465894</v>
      </c>
      <c r="L8" s="26">
        <f t="shared" si="2"/>
        <v>-76915.005246589426</v>
      </c>
      <c r="M8" s="26"/>
      <c r="N8" s="26"/>
      <c r="O8" s="26"/>
    </row>
    <row r="9" spans="2:15" x14ac:dyDescent="0.2">
      <c r="C9" s="12">
        <f>'Example 1 - Data'!B9</f>
        <v>700</v>
      </c>
      <c r="D9" s="23">
        <f>'Example 1 - Data'!C9</f>
        <v>2800000</v>
      </c>
      <c r="E9" s="13">
        <f t="shared" si="3"/>
        <v>23</v>
      </c>
      <c r="F9" s="38">
        <f t="shared" si="4"/>
        <v>-220000</v>
      </c>
      <c r="G9" s="14">
        <f t="shared" si="5"/>
        <v>-5060000</v>
      </c>
      <c r="H9" s="14">
        <f t="shared" si="6"/>
        <v>529</v>
      </c>
      <c r="I9" s="38">
        <f t="shared" si="7"/>
        <v>48400000000</v>
      </c>
      <c r="K9" s="18">
        <f t="shared" si="1"/>
        <v>3122479.9334977716</v>
      </c>
      <c r="L9" s="26">
        <f t="shared" si="2"/>
        <v>-322479.93349777162</v>
      </c>
      <c r="M9" s="26"/>
      <c r="N9" s="26"/>
      <c r="O9" s="26"/>
    </row>
    <row r="10" spans="2:15" x14ac:dyDescent="0.2">
      <c r="C10" s="12">
        <f>'Example 1 - Data'!B10</f>
        <v>840</v>
      </c>
      <c r="D10" s="23">
        <f>'Example 1 - Data'!C10</f>
        <v>3100000</v>
      </c>
      <c r="E10" s="13">
        <f t="shared" si="3"/>
        <v>163</v>
      </c>
      <c r="F10" s="38">
        <f t="shared" si="4"/>
        <v>80000</v>
      </c>
      <c r="G10" s="14">
        <f t="shared" si="5"/>
        <v>13040000</v>
      </c>
      <c r="H10" s="14">
        <f t="shared" si="6"/>
        <v>26569</v>
      </c>
      <c r="I10" s="38">
        <f t="shared" si="7"/>
        <v>6400000000</v>
      </c>
      <c r="K10" s="18">
        <f t="shared" si="1"/>
        <v>3746270.8330494268</v>
      </c>
      <c r="L10" s="26">
        <f t="shared" si="2"/>
        <v>-646270.83304942679</v>
      </c>
      <c r="M10" s="26"/>
      <c r="N10" s="26"/>
      <c r="O10" s="26"/>
    </row>
    <row r="11" spans="2:15" x14ac:dyDescent="0.2">
      <c r="C11" s="12">
        <f>'Example 1 - Data'!B11</f>
        <v>1100</v>
      </c>
      <c r="D11" s="23">
        <f>'Example 1 - Data'!C11</f>
        <v>5200000</v>
      </c>
      <c r="E11" s="13">
        <f t="shared" si="3"/>
        <v>423</v>
      </c>
      <c r="F11" s="38">
        <f t="shared" si="4"/>
        <v>2180000</v>
      </c>
      <c r="G11" s="14">
        <f t="shared" si="5"/>
        <v>922140000</v>
      </c>
      <c r="H11" s="14">
        <f t="shared" si="6"/>
        <v>178929</v>
      </c>
      <c r="I11" s="38">
        <f t="shared" si="7"/>
        <v>4752400000000</v>
      </c>
      <c r="K11" s="18">
        <f t="shared" si="1"/>
        <v>4904739.6465025004</v>
      </c>
      <c r="L11" s="26">
        <f t="shared" si="2"/>
        <v>295260.3534974996</v>
      </c>
      <c r="M11" s="26"/>
      <c r="N11" s="26"/>
      <c r="O11" s="26"/>
    </row>
    <row r="12" spans="2:15" x14ac:dyDescent="0.2">
      <c r="C12" s="12">
        <f>'Example 1 - Data'!B12</f>
        <v>1200</v>
      </c>
      <c r="D12" s="23">
        <f>'Example 1 - Data'!C12</f>
        <v>5600000</v>
      </c>
      <c r="E12" s="13">
        <f t="shared" si="3"/>
        <v>523</v>
      </c>
      <c r="F12" s="38">
        <f t="shared" si="4"/>
        <v>2580000</v>
      </c>
      <c r="G12" s="14">
        <f t="shared" si="5"/>
        <v>1349340000</v>
      </c>
      <c r="H12" s="14">
        <f t="shared" si="6"/>
        <v>273529</v>
      </c>
      <c r="I12" s="38">
        <f t="shared" si="7"/>
        <v>6656400000000</v>
      </c>
      <c r="K12" s="18">
        <f t="shared" si="1"/>
        <v>5350304.5747536831</v>
      </c>
      <c r="L12" s="26">
        <f t="shared" si="2"/>
        <v>249695.42524631694</v>
      </c>
      <c r="M12" s="26"/>
      <c r="N12" s="26"/>
      <c r="O12" s="26"/>
    </row>
    <row r="13" spans="2:15" x14ac:dyDescent="0.2">
      <c r="N13" s="26"/>
    </row>
    <row r="14" spans="2:15" x14ac:dyDescent="0.2">
      <c r="B14" s="2" t="s">
        <v>53</v>
      </c>
      <c r="C14" s="15"/>
      <c r="H14" s="29" t="s">
        <v>95</v>
      </c>
      <c r="I14" s="29">
        <f>SUM(I3:I12)</f>
        <v>15396000000000</v>
      </c>
      <c r="J14" s="8" t="s">
        <v>93</v>
      </c>
      <c r="K14" s="26">
        <f t="shared" ref="K14" si="8">SUM(K3:K12)</f>
        <v>30199999.999999996</v>
      </c>
      <c r="L14" s="26"/>
      <c r="M14" s="26"/>
      <c r="N14" s="40"/>
      <c r="O14" s="36"/>
    </row>
    <row r="15" spans="2:15" x14ac:dyDescent="0.2">
      <c r="B15" s="3" t="s">
        <v>5</v>
      </c>
      <c r="C15" s="23">
        <f>AVERAGE(C3:C12)</f>
        <v>677</v>
      </c>
      <c r="D15" s="45">
        <f>AVERAGE(D3:D12)</f>
        <v>3020000</v>
      </c>
      <c r="J15" s="8" t="s">
        <v>94</v>
      </c>
      <c r="K15" s="28">
        <f>AVERAGE(K3:K12)</f>
        <v>3019999.9999999995</v>
      </c>
    </row>
    <row r="16" spans="2:15" x14ac:dyDescent="0.2">
      <c r="B16" s="13" t="s">
        <v>6</v>
      </c>
      <c r="C16" s="23">
        <f>SUM(G3:G12)</f>
        <v>3269600000</v>
      </c>
      <c r="D16" s="17"/>
    </row>
    <row r="17" spans="2:4" x14ac:dyDescent="0.2">
      <c r="B17" s="13" t="s">
        <v>7</v>
      </c>
      <c r="C17" s="23">
        <f>COUNT(C3:C12)</f>
        <v>10</v>
      </c>
      <c r="D17" s="17"/>
    </row>
    <row r="18" spans="2:4" x14ac:dyDescent="0.2">
      <c r="B18" s="13" t="s">
        <v>8</v>
      </c>
      <c r="C18" s="23">
        <f>C17-1</f>
        <v>9</v>
      </c>
      <c r="D18" s="17"/>
    </row>
    <row r="19" spans="2:4" x14ac:dyDescent="0.2">
      <c r="B19" s="13" t="s">
        <v>9</v>
      </c>
      <c r="C19" s="18">
        <f>C16/C18</f>
        <v>363288888.8888889</v>
      </c>
      <c r="D19" s="17"/>
    </row>
    <row r="20" spans="2:4" x14ac:dyDescent="0.2">
      <c r="B20" s="13" t="s">
        <v>10</v>
      </c>
      <c r="C20" s="18">
        <f>_xlfn.COVARIANCE.S(C3:C12,D3:D12)</f>
        <v>363288888.8888889</v>
      </c>
      <c r="D20" s="17"/>
    </row>
    <row r="21" spans="2:4" x14ac:dyDescent="0.2">
      <c r="C21" s="16"/>
      <c r="D21" s="17"/>
    </row>
    <row r="22" spans="2:4" x14ac:dyDescent="0.2">
      <c r="B22" s="2" t="s">
        <v>52</v>
      </c>
      <c r="C22" s="15"/>
      <c r="D22" s="17"/>
    </row>
    <row r="23" spans="2:4" x14ac:dyDescent="0.2">
      <c r="B23" s="13" t="s">
        <v>40</v>
      </c>
      <c r="C23" s="23">
        <f>C16/C17</f>
        <v>326960000</v>
      </c>
      <c r="D23" s="17"/>
    </row>
    <row r="24" spans="2:4" x14ac:dyDescent="0.2">
      <c r="B24" s="13" t="s">
        <v>11</v>
      </c>
      <c r="C24" s="23">
        <f>_xlfn.COVARIANCE.P(C3:C12,D3:D12)</f>
        <v>326960000</v>
      </c>
      <c r="D24" s="17"/>
    </row>
    <row r="27" spans="2:4" x14ac:dyDescent="0.2">
      <c r="B27" s="2" t="s">
        <v>51</v>
      </c>
    </row>
    <row r="28" spans="2:4" ht="16" x14ac:dyDescent="0.2">
      <c r="B28" s="6" t="s">
        <v>50</v>
      </c>
      <c r="C28" s="15"/>
    </row>
    <row r="29" spans="2:4" ht="16" x14ac:dyDescent="0.2">
      <c r="B29" s="13" t="s">
        <v>22</v>
      </c>
      <c r="C29" s="23">
        <f>SUM(G3:G12)</f>
        <v>3269600000</v>
      </c>
    </row>
    <row r="30" spans="2:4" ht="16" x14ac:dyDescent="0.2">
      <c r="B30" s="13" t="s">
        <v>23</v>
      </c>
      <c r="C30" s="23">
        <f>SUM(H3:H12)</f>
        <v>733810</v>
      </c>
    </row>
    <row r="31" spans="2:4" ht="16" x14ac:dyDescent="0.2">
      <c r="B31" s="13" t="s">
        <v>24</v>
      </c>
      <c r="C31" s="16">
        <f>C30^0.5</f>
        <v>856.62710673898243</v>
      </c>
    </row>
    <row r="32" spans="2:4" ht="16" x14ac:dyDescent="0.2">
      <c r="B32" s="13" t="s">
        <v>12</v>
      </c>
      <c r="C32" s="23">
        <f>SUM(I3:I12)</f>
        <v>15396000000000</v>
      </c>
    </row>
    <row r="33" spans="2:3" x14ac:dyDescent="0.2">
      <c r="B33" s="13" t="s">
        <v>13</v>
      </c>
      <c r="C33" s="23">
        <f>C32^0.5</f>
        <v>3923773.6937800068</v>
      </c>
    </row>
    <row r="34" spans="2:3" ht="16" x14ac:dyDescent="0.2">
      <c r="B34" s="1" t="s">
        <v>14</v>
      </c>
      <c r="C34" s="16">
        <f>C29/(C31*C33)</f>
        <v>0.97274467168486045</v>
      </c>
    </row>
    <row r="36" spans="2:3" ht="16" x14ac:dyDescent="0.2">
      <c r="B36" s="6" t="s">
        <v>49</v>
      </c>
      <c r="C36" s="11" t="s">
        <v>15</v>
      </c>
    </row>
    <row r="37" spans="2:3" ht="16" x14ac:dyDescent="0.2">
      <c r="B37" s="7" t="s">
        <v>36</v>
      </c>
      <c r="C37" s="16">
        <f>C20</f>
        <v>363288888.8888889</v>
      </c>
    </row>
    <row r="38" spans="2:3" ht="16" x14ac:dyDescent="0.2">
      <c r="B38" s="9" t="s">
        <v>37</v>
      </c>
      <c r="C38" s="16"/>
    </row>
    <row r="39" spans="2:3" ht="16" x14ac:dyDescent="0.2">
      <c r="B39" s="13" t="s">
        <v>17</v>
      </c>
      <c r="C39" s="16">
        <f>SUM(H3:H12)</f>
        <v>733810</v>
      </c>
    </row>
    <row r="40" spans="2:3" ht="16" x14ac:dyDescent="0.2">
      <c r="B40" s="13" t="s">
        <v>18</v>
      </c>
      <c r="C40" s="16">
        <f>C39/C18</f>
        <v>81534.444444444438</v>
      </c>
    </row>
    <row r="41" spans="2:3" ht="18" x14ac:dyDescent="0.25">
      <c r="B41" s="13" t="s">
        <v>25</v>
      </c>
      <c r="C41" s="16">
        <f>C40^0.5</f>
        <v>285.54236891299411</v>
      </c>
    </row>
    <row r="42" spans="2:3" x14ac:dyDescent="0.2">
      <c r="B42" s="13" t="s">
        <v>38</v>
      </c>
      <c r="C42" s="16">
        <f>_xlfn.STDEV.S(C3:C12)</f>
        <v>285.54236891299411</v>
      </c>
    </row>
    <row r="43" spans="2:3" ht="16" x14ac:dyDescent="0.2">
      <c r="B43" s="9" t="s">
        <v>102</v>
      </c>
      <c r="C43" s="16"/>
    </row>
    <row r="44" spans="2:3" ht="16" x14ac:dyDescent="0.2">
      <c r="B44" s="13" t="s">
        <v>12</v>
      </c>
      <c r="C44" s="23">
        <f>SUM(I3:I12)</f>
        <v>15396000000000</v>
      </c>
    </row>
    <row r="45" spans="2:3" ht="16" x14ac:dyDescent="0.2">
      <c r="B45" s="13" t="s">
        <v>19</v>
      </c>
      <c r="C45" s="23">
        <f>C44/C18</f>
        <v>1710666666666.6667</v>
      </c>
    </row>
    <row r="46" spans="2:3" ht="18" x14ac:dyDescent="0.25">
      <c r="B46" s="13" t="s">
        <v>26</v>
      </c>
      <c r="C46" s="18">
        <f>C45^0.5</f>
        <v>1307924.5645933356</v>
      </c>
    </row>
    <row r="47" spans="2:3" x14ac:dyDescent="0.2">
      <c r="B47" s="13" t="s">
        <v>39</v>
      </c>
      <c r="C47" s="18">
        <f>_xlfn.STDEV.S(D3:D12)</f>
        <v>1307924.5645933356</v>
      </c>
    </row>
    <row r="48" spans="2:3" ht="18" x14ac:dyDescent="0.25">
      <c r="B48" s="9" t="s">
        <v>20</v>
      </c>
      <c r="C48" s="32">
        <f>C37/(C41*C46)</f>
        <v>0.97274467168486056</v>
      </c>
    </row>
    <row r="49" spans="2:3" x14ac:dyDescent="0.2">
      <c r="B49" s="13" t="s">
        <v>21</v>
      </c>
      <c r="C49" s="32">
        <f>C20/(C42*C47)</f>
        <v>0.97274467168486056</v>
      </c>
    </row>
    <row r="50" spans="2:3" x14ac:dyDescent="0.2">
      <c r="B50" s="13"/>
    </row>
    <row r="51" spans="2:3" x14ac:dyDescent="0.2">
      <c r="B51" s="13"/>
    </row>
    <row r="52" spans="2:3" ht="16" x14ac:dyDescent="0.2">
      <c r="B52" s="6" t="s">
        <v>49</v>
      </c>
      <c r="C52" s="10" t="s">
        <v>16</v>
      </c>
    </row>
    <row r="53" spans="2:3" ht="16" x14ac:dyDescent="0.2">
      <c r="B53" s="7" t="s">
        <v>27</v>
      </c>
      <c r="C53" s="17">
        <f>C23</f>
        <v>326960000</v>
      </c>
    </row>
    <row r="54" spans="2:3" x14ac:dyDescent="0.2">
      <c r="B54" s="8" t="s">
        <v>28</v>
      </c>
      <c r="C54" s="17"/>
    </row>
    <row r="55" spans="2:3" ht="16" x14ac:dyDescent="0.2">
      <c r="B55" s="13" t="s">
        <v>17</v>
      </c>
      <c r="C55" s="45">
        <f>SUM(H3:H12)</f>
        <v>733810</v>
      </c>
    </row>
    <row r="56" spans="2:3" ht="16" x14ac:dyDescent="0.2">
      <c r="B56" s="24" t="s">
        <v>29</v>
      </c>
      <c r="C56" s="45">
        <f>C55/C17</f>
        <v>73381</v>
      </c>
    </row>
    <row r="57" spans="2:3" ht="18" x14ac:dyDescent="0.25">
      <c r="B57" s="13" t="s">
        <v>30</v>
      </c>
      <c r="C57" s="28">
        <f>C56^0.5</f>
        <v>270.88927627353581</v>
      </c>
    </row>
    <row r="58" spans="2:3" x14ac:dyDescent="0.2">
      <c r="B58" s="13" t="s">
        <v>31</v>
      </c>
      <c r="C58" s="28">
        <f>_xlfn.STDEV.P(C3:C12)</f>
        <v>270.88927627353581</v>
      </c>
    </row>
    <row r="59" spans="2:3" ht="16" x14ac:dyDescent="0.2">
      <c r="B59" s="9" t="s">
        <v>32</v>
      </c>
      <c r="C59" s="17"/>
    </row>
    <row r="60" spans="2:3" ht="16" x14ac:dyDescent="0.2">
      <c r="B60" s="13" t="s">
        <v>12</v>
      </c>
      <c r="C60" s="45">
        <f>C44</f>
        <v>15396000000000</v>
      </c>
    </row>
    <row r="61" spans="2:3" ht="16" x14ac:dyDescent="0.2">
      <c r="B61" s="24" t="s">
        <v>33</v>
      </c>
      <c r="C61" s="45">
        <f>C60/C17</f>
        <v>1539600000000</v>
      </c>
    </row>
    <row r="62" spans="2:3" ht="18" x14ac:dyDescent="0.25">
      <c r="B62" s="13" t="s">
        <v>34</v>
      </c>
      <c r="C62" s="28">
        <f>C61^0.5</f>
        <v>1240806.1895396879</v>
      </c>
    </row>
    <row r="63" spans="2:3" x14ac:dyDescent="0.2">
      <c r="B63" s="13" t="s">
        <v>35</v>
      </c>
      <c r="C63" s="28">
        <f>_xlfn.STDEV.P(D3:D12)</f>
        <v>1240806.1895396879</v>
      </c>
    </row>
    <row r="64" spans="2:3" ht="18" x14ac:dyDescent="0.25">
      <c r="B64" s="9" t="s">
        <v>20</v>
      </c>
      <c r="C64" s="16">
        <f>C53/(C57*C62)</f>
        <v>0.97274467168486034</v>
      </c>
    </row>
    <row r="65" spans="2:9" x14ac:dyDescent="0.2">
      <c r="B65" s="13" t="s">
        <v>21</v>
      </c>
      <c r="C65" s="17">
        <f>C53/(C58*C63)</f>
        <v>0.97274467168486034</v>
      </c>
    </row>
    <row r="67" spans="2:9" x14ac:dyDescent="0.2">
      <c r="B67" s="41" t="s">
        <v>96</v>
      </c>
    </row>
    <row r="69" spans="2:9" ht="16" x14ac:dyDescent="0.2">
      <c r="B69" s="19" t="s">
        <v>41</v>
      </c>
      <c r="C69" s="11" t="s">
        <v>15</v>
      </c>
    </row>
    <row r="70" spans="2:9" x14ac:dyDescent="0.2">
      <c r="B70" s="13" t="s">
        <v>42</v>
      </c>
      <c r="C70" s="20">
        <f>C64</f>
        <v>0.97274467168486034</v>
      </c>
    </row>
    <row r="71" spans="2:9" ht="18" x14ac:dyDescent="0.25">
      <c r="B71" s="13" t="s">
        <v>54</v>
      </c>
      <c r="C71" s="42">
        <f>C42</f>
        <v>285.54236891299411</v>
      </c>
    </row>
    <row r="72" spans="2:9" ht="18" x14ac:dyDescent="0.25">
      <c r="B72" s="13" t="s">
        <v>55</v>
      </c>
      <c r="C72" s="42">
        <f>C46</f>
        <v>1307924.5645933356</v>
      </c>
    </row>
    <row r="73" spans="2:9" ht="18" x14ac:dyDescent="0.25">
      <c r="B73" s="13" t="s">
        <v>56</v>
      </c>
      <c r="C73" s="42">
        <f>C70*(C72/C71)</f>
        <v>4455.6492825118221</v>
      </c>
      <c r="F73" s="12"/>
      <c r="G73" s="12"/>
      <c r="H73" s="12"/>
      <c r="I73" s="12"/>
    </row>
    <row r="74" spans="2:9" ht="16" x14ac:dyDescent="0.2">
      <c r="B74" s="13" t="s">
        <v>57</v>
      </c>
      <c r="C74" s="42">
        <f>SLOPE(D3:D12,C3:C12)</f>
        <v>4455.6492825118221</v>
      </c>
      <c r="F74" s="12"/>
      <c r="G74" s="12"/>
      <c r="H74" s="12"/>
      <c r="I74" s="12"/>
    </row>
    <row r="75" spans="2:9" x14ac:dyDescent="0.2">
      <c r="B75" s="13"/>
      <c r="C75" s="20"/>
      <c r="F75" s="12"/>
      <c r="G75" s="12"/>
      <c r="H75" s="12"/>
      <c r="I75" s="12"/>
    </row>
    <row r="76" spans="2:9" ht="16" x14ac:dyDescent="0.2">
      <c r="B76" s="19" t="s">
        <v>41</v>
      </c>
      <c r="C76" s="11" t="s">
        <v>16</v>
      </c>
      <c r="F76" s="12"/>
      <c r="G76" s="12"/>
      <c r="H76" s="12"/>
      <c r="I76" s="12"/>
    </row>
    <row r="77" spans="2:9" x14ac:dyDescent="0.2">
      <c r="B77" s="13" t="s">
        <v>42</v>
      </c>
      <c r="C77" s="20">
        <f>C64</f>
        <v>0.97274467168486034</v>
      </c>
      <c r="F77" s="12"/>
      <c r="G77" s="12"/>
      <c r="H77" s="12"/>
      <c r="I77" s="12"/>
    </row>
    <row r="78" spans="2:9" ht="18" x14ac:dyDescent="0.25">
      <c r="B78" s="13" t="s">
        <v>58</v>
      </c>
      <c r="C78" s="42">
        <f>C57</f>
        <v>270.88927627353581</v>
      </c>
      <c r="F78" s="12"/>
      <c r="G78" s="12"/>
      <c r="H78" s="12"/>
      <c r="I78" s="12"/>
    </row>
    <row r="79" spans="2:9" ht="18" x14ac:dyDescent="0.25">
      <c r="B79" s="13" t="s">
        <v>59</v>
      </c>
      <c r="C79" s="42">
        <f>C62</f>
        <v>1240806.1895396879</v>
      </c>
      <c r="F79" s="12"/>
      <c r="G79" s="12"/>
      <c r="H79" s="12"/>
      <c r="I79" s="12"/>
    </row>
    <row r="80" spans="2:9" ht="18" x14ac:dyDescent="0.25">
      <c r="B80" s="13" t="s">
        <v>56</v>
      </c>
      <c r="C80" s="42">
        <f>C77*(C79/C78)</f>
        <v>4455.6492825118212</v>
      </c>
      <c r="F80" s="12"/>
      <c r="G80" s="12"/>
      <c r="H80" s="12"/>
      <c r="I80" s="12"/>
    </row>
    <row r="81" spans="2:9" ht="16" x14ac:dyDescent="0.2">
      <c r="B81" s="13" t="s">
        <v>57</v>
      </c>
      <c r="C81" s="42">
        <f>SLOPE(D3:D12,C3:C12)</f>
        <v>4455.6492825118221</v>
      </c>
      <c r="F81" s="12"/>
      <c r="G81" s="12"/>
      <c r="H81" s="12"/>
      <c r="I81" s="12"/>
    </row>
    <row r="82" spans="2:9" x14ac:dyDescent="0.2">
      <c r="B82" s="13"/>
      <c r="C82" s="20"/>
      <c r="F82" s="12"/>
      <c r="G82" s="12"/>
      <c r="H82" s="12"/>
      <c r="I82" s="12"/>
    </row>
    <row r="83" spans="2:9" x14ac:dyDescent="0.2">
      <c r="B83" s="13"/>
      <c r="C83" s="20"/>
      <c r="F83" s="12"/>
      <c r="G83" s="12"/>
      <c r="H83" s="12"/>
      <c r="I83" s="12"/>
    </row>
    <row r="84" spans="2:9" x14ac:dyDescent="0.2">
      <c r="B84" s="41" t="s">
        <v>97</v>
      </c>
      <c r="C84" s="20"/>
      <c r="F84" s="12"/>
      <c r="G84" s="12"/>
      <c r="H84" s="12"/>
      <c r="I84" s="12"/>
    </row>
    <row r="85" spans="2:9" x14ac:dyDescent="0.2">
      <c r="B85" s="13"/>
      <c r="C85" s="20"/>
      <c r="F85" s="12"/>
      <c r="G85" s="12"/>
      <c r="H85" s="12"/>
      <c r="I85" s="12"/>
    </row>
    <row r="86" spans="2:9" ht="16" x14ac:dyDescent="0.2">
      <c r="B86" s="19" t="s">
        <v>41</v>
      </c>
      <c r="C86" s="11" t="s">
        <v>15</v>
      </c>
      <c r="F86" s="12"/>
      <c r="G86" s="12"/>
      <c r="H86" s="12"/>
      <c r="I86" s="12"/>
    </row>
    <row r="87" spans="2:9" x14ac:dyDescent="0.2">
      <c r="B87" s="43" t="s">
        <v>100</v>
      </c>
      <c r="C87" s="42">
        <f>C19</f>
        <v>363288888.8888889</v>
      </c>
      <c r="F87" s="12"/>
      <c r="G87" s="12"/>
      <c r="H87" s="12"/>
      <c r="I87" s="12"/>
    </row>
    <row r="88" spans="2:9" ht="18" x14ac:dyDescent="0.25">
      <c r="B88" s="43" t="s">
        <v>54</v>
      </c>
      <c r="C88" s="18">
        <f>C41</f>
        <v>285.54236891299411</v>
      </c>
    </row>
    <row r="89" spans="2:9" ht="17" x14ac:dyDescent="0.2">
      <c r="B89" s="43" t="s">
        <v>98</v>
      </c>
      <c r="C89" s="42">
        <f>C88^2</f>
        <v>81534.444444444423</v>
      </c>
      <c r="F89" s="12"/>
      <c r="G89" s="12"/>
      <c r="H89" s="12"/>
      <c r="I89" s="12"/>
    </row>
    <row r="90" spans="2:9" ht="18" x14ac:dyDescent="0.25">
      <c r="B90" s="51" t="s">
        <v>103</v>
      </c>
      <c r="C90" s="42">
        <f>C87/C89</f>
        <v>4455.649282511823</v>
      </c>
      <c r="F90" s="12"/>
      <c r="G90" s="12"/>
      <c r="H90" s="12"/>
      <c r="I90" s="12"/>
    </row>
    <row r="91" spans="2:9" x14ac:dyDescent="0.2">
      <c r="B91" s="13"/>
      <c r="C91" s="20"/>
      <c r="F91" s="12"/>
      <c r="G91" s="12"/>
      <c r="H91" s="12"/>
      <c r="I91" s="12"/>
    </row>
    <row r="92" spans="2:9" ht="16" x14ac:dyDescent="0.2">
      <c r="B92" s="19" t="s">
        <v>41</v>
      </c>
      <c r="C92" s="11" t="s">
        <v>16</v>
      </c>
      <c r="F92" s="12"/>
      <c r="G92" s="12"/>
      <c r="H92" s="12"/>
      <c r="I92" s="12"/>
    </row>
    <row r="93" spans="2:9" x14ac:dyDescent="0.2">
      <c r="B93" s="43" t="s">
        <v>101</v>
      </c>
      <c r="C93" s="44">
        <f>C23</f>
        <v>326960000</v>
      </c>
      <c r="F93" s="12"/>
      <c r="G93" s="12"/>
      <c r="H93" s="12"/>
      <c r="I93" s="12"/>
    </row>
    <row r="94" spans="2:9" ht="18" x14ac:dyDescent="0.25">
      <c r="B94" s="43" t="s">
        <v>58</v>
      </c>
      <c r="C94" s="44">
        <f>C58</f>
        <v>270.88927627353581</v>
      </c>
      <c r="F94" s="12"/>
      <c r="G94" s="12"/>
      <c r="H94" s="12"/>
      <c r="I94" s="12"/>
    </row>
    <row r="95" spans="2:9" ht="17" x14ac:dyDescent="0.2">
      <c r="B95" s="43" t="s">
        <v>99</v>
      </c>
      <c r="C95" s="42">
        <f>C94^2</f>
        <v>73381.000000000015</v>
      </c>
      <c r="F95" s="12"/>
      <c r="G95" s="12"/>
      <c r="H95" s="12"/>
      <c r="I95" s="12"/>
    </row>
    <row r="96" spans="2:9" ht="18" x14ac:dyDescent="0.25">
      <c r="B96" s="51" t="s">
        <v>103</v>
      </c>
      <c r="C96" s="42">
        <f>C93/C95</f>
        <v>4455.6492825118212</v>
      </c>
      <c r="F96" s="12"/>
      <c r="G96" s="12"/>
      <c r="H96" s="12"/>
      <c r="I96" s="12"/>
    </row>
    <row r="97" spans="2:14" x14ac:dyDescent="0.2">
      <c r="B97" s="13"/>
      <c r="C97" s="20"/>
      <c r="F97" s="12"/>
      <c r="G97" s="12"/>
      <c r="H97" s="12"/>
      <c r="I97" s="12"/>
    </row>
    <row r="98" spans="2:14" ht="16" x14ac:dyDescent="0.2">
      <c r="B98" s="19" t="s">
        <v>43</v>
      </c>
      <c r="C98" s="20"/>
      <c r="F98" s="12"/>
      <c r="G98" s="12"/>
      <c r="H98" s="12"/>
      <c r="I98" s="12"/>
    </row>
    <row r="99" spans="2:14" x14ac:dyDescent="0.2">
      <c r="B99" s="13" t="s">
        <v>44</v>
      </c>
      <c r="C99" s="42">
        <f>C15</f>
        <v>677</v>
      </c>
      <c r="F99" s="12"/>
      <c r="G99" s="12"/>
      <c r="H99" s="12"/>
      <c r="I99" s="12"/>
    </row>
    <row r="100" spans="2:14" x14ac:dyDescent="0.2">
      <c r="B100" s="13" t="s">
        <v>45</v>
      </c>
      <c r="C100" s="42">
        <f>D15</f>
        <v>3020000</v>
      </c>
      <c r="F100" s="12"/>
      <c r="G100" s="12"/>
      <c r="H100" s="12"/>
      <c r="I100" s="12"/>
    </row>
    <row r="101" spans="2:14" ht="16" x14ac:dyDescent="0.2">
      <c r="B101" s="13" t="s">
        <v>46</v>
      </c>
      <c r="C101" s="42">
        <f>C73</f>
        <v>4455.6492825118221</v>
      </c>
      <c r="F101" s="12"/>
      <c r="G101" s="12"/>
      <c r="H101" s="12"/>
      <c r="I101" s="12"/>
    </row>
    <row r="102" spans="2:14" ht="16" x14ac:dyDescent="0.2">
      <c r="B102" s="13" t="s">
        <v>47</v>
      </c>
      <c r="C102" s="42">
        <f>C100-C101*C99</f>
        <v>3525.4357394962572</v>
      </c>
      <c r="F102" s="12"/>
      <c r="G102" s="12"/>
      <c r="H102" s="12"/>
      <c r="I102" s="12"/>
    </row>
    <row r="103" spans="2:14" x14ac:dyDescent="0.2">
      <c r="B103" s="13" t="s">
        <v>48</v>
      </c>
      <c r="C103" s="42">
        <f>INTERCEPT(D3:D12,C3:C12)</f>
        <v>3525.4357394962572</v>
      </c>
      <c r="F103" s="12"/>
      <c r="G103" s="12"/>
      <c r="H103" s="12"/>
      <c r="I103" s="12"/>
    </row>
    <row r="104" spans="2:14" x14ac:dyDescent="0.2">
      <c r="F104" s="12"/>
      <c r="G104" s="12"/>
      <c r="H104" s="12"/>
      <c r="I104" s="12"/>
    </row>
    <row r="105" spans="2:14" x14ac:dyDescent="0.2">
      <c r="C105" s="46"/>
      <c r="F105" s="12"/>
      <c r="G105" s="12"/>
      <c r="H105" s="12"/>
      <c r="I105" s="12"/>
    </row>
    <row r="106" spans="2:14" x14ac:dyDescent="0.2">
      <c r="B106" s="41"/>
      <c r="C106" s="46"/>
      <c r="F106" t="s">
        <v>66</v>
      </c>
      <c r="G106"/>
      <c r="H106"/>
      <c r="I106"/>
      <c r="J106"/>
      <c r="K106"/>
      <c r="L106"/>
      <c r="M106"/>
      <c r="N106"/>
    </row>
    <row r="107" spans="2:14" ht="16" thickBot="1" x14ac:dyDescent="0.25">
      <c r="B107" s="47"/>
      <c r="C107" s="46"/>
      <c r="F107"/>
      <c r="G107"/>
      <c r="H107"/>
      <c r="I107"/>
      <c r="J107"/>
      <c r="K107"/>
      <c r="L107"/>
      <c r="M107"/>
      <c r="N107"/>
    </row>
    <row r="108" spans="2:14" x14ac:dyDescent="0.2">
      <c r="B108" s="47"/>
      <c r="C108" s="46"/>
      <c r="F108" s="35" t="s">
        <v>67</v>
      </c>
      <c r="G108" s="35"/>
      <c r="H108"/>
      <c r="I108"/>
      <c r="J108"/>
      <c r="K108"/>
      <c r="L108"/>
      <c r="M108"/>
      <c r="N108"/>
    </row>
    <row r="109" spans="2:14" x14ac:dyDescent="0.2">
      <c r="B109" s="48"/>
      <c r="C109" s="49"/>
      <c r="F109" t="s">
        <v>68</v>
      </c>
      <c r="G109">
        <v>0.97274467168486045</v>
      </c>
      <c r="H109"/>
      <c r="I109"/>
      <c r="J109"/>
      <c r="K109"/>
      <c r="L109"/>
      <c r="M109"/>
      <c r="N109"/>
    </row>
    <row r="110" spans="2:14" x14ac:dyDescent="0.2">
      <c r="B110" s="50"/>
      <c r="C110" s="49"/>
      <c r="F110" t="s">
        <v>69</v>
      </c>
      <c r="G110">
        <v>0.94623219629128685</v>
      </c>
      <c r="H110"/>
      <c r="I110"/>
      <c r="J110"/>
      <c r="K110"/>
      <c r="L110"/>
      <c r="M110"/>
      <c r="N110"/>
    </row>
    <row r="111" spans="2:14" x14ac:dyDescent="0.2">
      <c r="C111" s="46"/>
      <c r="F111" t="s">
        <v>70</v>
      </c>
      <c r="G111">
        <v>0.93951122082769767</v>
      </c>
      <c r="H111"/>
      <c r="I111"/>
      <c r="J111"/>
      <c r="K111"/>
      <c r="L111"/>
      <c r="M111"/>
      <c r="N111"/>
    </row>
    <row r="112" spans="2:14" x14ac:dyDescent="0.2">
      <c r="B112" s="4"/>
      <c r="C112" s="46"/>
      <c r="F112" t="s">
        <v>71</v>
      </c>
      <c r="G112">
        <v>321677.07135793561</v>
      </c>
      <c r="H112"/>
      <c r="I112"/>
      <c r="J112"/>
      <c r="K112"/>
      <c r="L112"/>
      <c r="M112"/>
      <c r="N112"/>
    </row>
    <row r="113" spans="2:14" ht="16" thickBot="1" x14ac:dyDescent="0.25">
      <c r="B113" s="24"/>
      <c r="C113" s="46"/>
      <c r="F113" s="33" t="s">
        <v>72</v>
      </c>
      <c r="G113" s="33">
        <v>10</v>
      </c>
      <c r="H113"/>
      <c r="I113"/>
      <c r="J113"/>
      <c r="K113"/>
      <c r="L113"/>
      <c r="M113"/>
      <c r="N113"/>
    </row>
    <row r="114" spans="2:14" x14ac:dyDescent="0.2">
      <c r="B114" s="24"/>
      <c r="C114" s="46"/>
      <c r="F114"/>
      <c r="G114"/>
      <c r="H114"/>
      <c r="I114"/>
      <c r="J114"/>
      <c r="K114"/>
      <c r="L114"/>
      <c r="M114"/>
      <c r="N114"/>
    </row>
    <row r="115" spans="2:14" ht="16" thickBot="1" x14ac:dyDescent="0.25">
      <c r="B115" s="24"/>
      <c r="F115" t="s">
        <v>73</v>
      </c>
      <c r="G115"/>
      <c r="H115"/>
      <c r="I115"/>
      <c r="J115"/>
      <c r="K115"/>
      <c r="L115"/>
      <c r="M115"/>
      <c r="N115"/>
    </row>
    <row r="116" spans="2:14" x14ac:dyDescent="0.2">
      <c r="B116" s="24"/>
      <c r="F116" s="34"/>
      <c r="G116" s="34" t="s">
        <v>78</v>
      </c>
      <c r="H116" s="34" t="s">
        <v>79</v>
      </c>
      <c r="I116" s="34" t="s">
        <v>80</v>
      </c>
      <c r="J116" s="34" t="s">
        <v>81</v>
      </c>
      <c r="K116" s="34" t="s">
        <v>82</v>
      </c>
      <c r="L116"/>
      <c r="M116"/>
      <c r="N116"/>
    </row>
    <row r="117" spans="2:14" x14ac:dyDescent="0.2">
      <c r="F117" t="s">
        <v>74</v>
      </c>
      <c r="G117">
        <v>1</v>
      </c>
      <c r="H117">
        <v>14568190894100.652</v>
      </c>
      <c r="I117">
        <v>14568190894100.652</v>
      </c>
      <c r="J117">
        <v>140.78792601126079</v>
      </c>
      <c r="K117">
        <v>2.3361898215563295E-6</v>
      </c>
      <c r="L117"/>
      <c r="M117"/>
      <c r="N117"/>
    </row>
    <row r="118" spans="2:14" x14ac:dyDescent="0.2">
      <c r="F118" t="s">
        <v>75</v>
      </c>
      <c r="G118">
        <v>8</v>
      </c>
      <c r="H118">
        <v>827809105899.34705</v>
      </c>
      <c r="I118">
        <v>103476138237.41838</v>
      </c>
      <c r="J118"/>
      <c r="K118"/>
      <c r="L118"/>
      <c r="M118"/>
      <c r="N118"/>
    </row>
    <row r="119" spans="2:14" ht="16" thickBot="1" x14ac:dyDescent="0.25">
      <c r="B119" s="4"/>
      <c r="F119" s="33" t="s">
        <v>76</v>
      </c>
      <c r="G119" s="33">
        <v>9</v>
      </c>
      <c r="H119" s="33">
        <v>15396000000000</v>
      </c>
      <c r="I119" s="33"/>
      <c r="J119" s="33"/>
      <c r="K119" s="33"/>
      <c r="L119"/>
      <c r="M119"/>
      <c r="N119"/>
    </row>
    <row r="120" spans="2:14" ht="16" thickBot="1" x14ac:dyDescent="0.25">
      <c r="B120" s="13"/>
      <c r="F120"/>
      <c r="G120"/>
      <c r="H120"/>
      <c r="I120"/>
      <c r="J120"/>
      <c r="K120"/>
      <c r="L120"/>
      <c r="M120"/>
      <c r="N120"/>
    </row>
    <row r="121" spans="2:14" x14ac:dyDescent="0.2">
      <c r="B121" s="24"/>
      <c r="F121" s="34"/>
      <c r="G121" s="34" t="s">
        <v>83</v>
      </c>
      <c r="H121" s="34" t="s">
        <v>71</v>
      </c>
      <c r="I121" s="34" t="s">
        <v>84</v>
      </c>
      <c r="J121" s="34" t="s">
        <v>85</v>
      </c>
      <c r="K121" s="34" t="s">
        <v>86</v>
      </c>
      <c r="L121" s="34" t="s">
        <v>87</v>
      </c>
      <c r="M121" s="34" t="s">
        <v>88</v>
      </c>
      <c r="N121" s="34" t="s">
        <v>89</v>
      </c>
    </row>
    <row r="122" spans="2:14" x14ac:dyDescent="0.2">
      <c r="B122" s="24"/>
      <c r="C122" s="30"/>
      <c r="F122" t="s">
        <v>77</v>
      </c>
      <c r="G122">
        <v>3525.4357394962572</v>
      </c>
      <c r="H122">
        <v>273820.34127263894</v>
      </c>
      <c r="I122">
        <v>1.2874995784137278E-2</v>
      </c>
      <c r="J122">
        <v>0.9900428129494947</v>
      </c>
      <c r="K122">
        <v>-627905.40353822545</v>
      </c>
      <c r="L122">
        <v>634956.27501721797</v>
      </c>
      <c r="M122">
        <v>-627905.40353822545</v>
      </c>
      <c r="N122">
        <v>634956.27501721797</v>
      </c>
    </row>
    <row r="123" spans="2:14" ht="16" thickBot="1" x14ac:dyDescent="0.25">
      <c r="F123" s="33" t="s">
        <v>60</v>
      </c>
      <c r="G123" s="33">
        <v>4455.6492825118221</v>
      </c>
      <c r="H123" s="33">
        <v>375.51586778814345</v>
      </c>
      <c r="I123" s="33">
        <v>11.865408800848828</v>
      </c>
      <c r="J123" s="33">
        <v>2.3361898215563253E-6</v>
      </c>
      <c r="K123" s="33">
        <v>3589.7081385575821</v>
      </c>
      <c r="L123" s="33">
        <v>5321.5904264660621</v>
      </c>
      <c r="M123" s="33">
        <v>3589.7081385575821</v>
      </c>
      <c r="N123" s="33">
        <v>5321.5904264660621</v>
      </c>
    </row>
    <row r="124" spans="2:14" x14ac:dyDescent="0.2">
      <c r="B124" s="24"/>
      <c r="C124" s="31"/>
      <c r="F124"/>
      <c r="G124"/>
      <c r="H124"/>
      <c r="I124"/>
      <c r="J124"/>
      <c r="K124"/>
      <c r="L124"/>
      <c r="M124"/>
      <c r="N124"/>
    </row>
    <row r="125" spans="2:14" x14ac:dyDescent="0.2">
      <c r="F125"/>
      <c r="G125"/>
      <c r="H125"/>
      <c r="I125"/>
      <c r="J125"/>
      <c r="K125"/>
      <c r="L125"/>
      <c r="M125"/>
      <c r="N125"/>
    </row>
    <row r="126" spans="2:14" x14ac:dyDescent="0.2">
      <c r="F126"/>
      <c r="G126"/>
      <c r="H126"/>
      <c r="I126"/>
      <c r="J126"/>
      <c r="K126"/>
      <c r="L126"/>
      <c r="M126"/>
      <c r="N126"/>
    </row>
    <row r="127" spans="2:14" x14ac:dyDescent="0.2">
      <c r="F127" t="s">
        <v>90</v>
      </c>
      <c r="G127"/>
      <c r="H127"/>
      <c r="I127"/>
      <c r="J127"/>
      <c r="K127"/>
      <c r="L127"/>
      <c r="M127"/>
      <c r="N127"/>
    </row>
    <row r="128" spans="2:14" ht="16" thickBot="1" x14ac:dyDescent="0.25">
      <c r="F128"/>
      <c r="G128"/>
      <c r="H128"/>
      <c r="I128"/>
      <c r="J128"/>
      <c r="K128"/>
      <c r="L128"/>
      <c r="M128"/>
      <c r="N128"/>
    </row>
    <row r="129" spans="6:14" x14ac:dyDescent="0.2">
      <c r="F129" s="34" t="s">
        <v>91</v>
      </c>
      <c r="G129" s="34" t="s">
        <v>92</v>
      </c>
      <c r="H129" s="34" t="s">
        <v>63</v>
      </c>
      <c r="I129"/>
      <c r="J129"/>
      <c r="K129"/>
      <c r="L129"/>
      <c r="M129"/>
      <c r="N129"/>
    </row>
    <row r="130" spans="6:14" x14ac:dyDescent="0.2">
      <c r="F130">
        <v>1</v>
      </c>
      <c r="G130">
        <v>1563002.6846186339</v>
      </c>
      <c r="H130">
        <v>236997.31538136606</v>
      </c>
      <c r="I130"/>
      <c r="J130"/>
      <c r="K130"/>
      <c r="L130"/>
      <c r="M130"/>
      <c r="N130"/>
    </row>
    <row r="131" spans="6:14" x14ac:dyDescent="0.2">
      <c r="F131">
        <v>2</v>
      </c>
      <c r="G131">
        <v>2008567.6128698161</v>
      </c>
      <c r="H131">
        <v>91432.387130183866</v>
      </c>
      <c r="I131"/>
      <c r="J131"/>
      <c r="K131"/>
      <c r="L131"/>
      <c r="M131"/>
      <c r="N131"/>
    </row>
    <row r="132" spans="6:14" x14ac:dyDescent="0.2">
      <c r="F132">
        <v>3</v>
      </c>
      <c r="G132">
        <v>2053124.1056949345</v>
      </c>
      <c r="H132">
        <v>246875.89430506551</v>
      </c>
      <c r="I132"/>
      <c r="J132"/>
      <c r="K132"/>
      <c r="L132"/>
      <c r="M132"/>
      <c r="N132"/>
    </row>
    <row r="133" spans="6:14" x14ac:dyDescent="0.2">
      <c r="F133">
        <v>4</v>
      </c>
      <c r="G133">
        <v>2231350.0769954072</v>
      </c>
      <c r="H133">
        <v>68649.923004592769</v>
      </c>
      <c r="I133"/>
      <c r="J133"/>
      <c r="K133"/>
      <c r="L133"/>
      <c r="M133"/>
      <c r="N133"/>
    </row>
    <row r="134" spans="6:14" x14ac:dyDescent="0.2">
      <c r="F134">
        <v>5</v>
      </c>
      <c r="G134">
        <v>2543245.5267712348</v>
      </c>
      <c r="H134">
        <v>-143245.52677123481</v>
      </c>
      <c r="I134"/>
      <c r="J134"/>
      <c r="K134"/>
      <c r="L134"/>
      <c r="M134"/>
      <c r="N134"/>
    </row>
    <row r="135" spans="6:14" x14ac:dyDescent="0.2">
      <c r="F135">
        <v>6</v>
      </c>
      <c r="G135">
        <v>2676915.0052465894</v>
      </c>
      <c r="H135">
        <v>-76915.005246589426</v>
      </c>
      <c r="I135"/>
      <c r="J135"/>
      <c r="K135"/>
      <c r="L135"/>
      <c r="M135"/>
      <c r="N135"/>
    </row>
    <row r="136" spans="6:14" x14ac:dyDescent="0.2">
      <c r="F136">
        <v>7</v>
      </c>
      <c r="G136">
        <v>3122479.9334977716</v>
      </c>
      <c r="H136">
        <v>-322479.93349777162</v>
      </c>
      <c r="I136"/>
      <c r="J136"/>
      <c r="K136"/>
      <c r="L136"/>
      <c r="M136"/>
      <c r="N136"/>
    </row>
    <row r="137" spans="6:14" x14ac:dyDescent="0.2">
      <c r="F137">
        <v>8</v>
      </c>
      <c r="G137">
        <v>3746270.8330494268</v>
      </c>
      <c r="H137">
        <v>-646270.83304942679</v>
      </c>
      <c r="I137"/>
      <c r="J137"/>
      <c r="K137"/>
      <c r="L137"/>
      <c r="M137"/>
      <c r="N137"/>
    </row>
    <row r="138" spans="6:14" x14ac:dyDescent="0.2">
      <c r="F138">
        <v>9</v>
      </c>
      <c r="G138">
        <v>4904739.6465025004</v>
      </c>
      <c r="H138">
        <v>295260.3534974996</v>
      </c>
      <c r="I138"/>
      <c r="J138"/>
      <c r="K138"/>
      <c r="L138"/>
      <c r="M138"/>
      <c r="N138"/>
    </row>
    <row r="139" spans="6:14" ht="16" thickBot="1" x14ac:dyDescent="0.25">
      <c r="F139" s="33">
        <v>10</v>
      </c>
      <c r="G139" s="33">
        <v>5350304.5747536831</v>
      </c>
      <c r="H139" s="33">
        <v>249695.42524631694</v>
      </c>
      <c r="I139"/>
      <c r="J139"/>
      <c r="K139"/>
      <c r="L139"/>
      <c r="M139"/>
      <c r="N13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1 - Data</vt:lpstr>
      <vt:lpstr>Example 1 - SLR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2024-10-14T08:43:31Z</dcterms:created>
  <dcterms:modified xsi:type="dcterms:W3CDTF">2025-10-21T12:03:40Z</dcterms:modified>
</cp:coreProperties>
</file>