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Normality Tests in Eviews/"/>
    </mc:Choice>
  </mc:AlternateContent>
  <xr:revisionPtr revIDLastSave="0" documentId="13_ncr:1_{C8AFB6AA-98DC-B44C-BE25-7AAB3A7C29F1}" xr6:coauthVersionLast="47" xr6:coauthVersionMax="47" xr10:uidLastSave="{00000000-0000-0000-0000-000000000000}"/>
  <bookViews>
    <workbookView xWindow="0" yWindow="620" windowWidth="20740" windowHeight="11160" xr2:uid="{84BD27DD-00A4-A04A-A946-BB02E3FC95D8}"/>
  </bookViews>
  <sheets>
    <sheet name="Data - Group Task 2" sheetId="4" r:id="rId1"/>
    <sheet name=" Group Task 2a" sheetId="1" r:id="rId2"/>
    <sheet name="Group Task 2b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" l="1"/>
  <c r="D4" i="3"/>
  <c r="C5" i="3"/>
  <c r="D5" i="3"/>
  <c r="D33" i="3" s="1"/>
  <c r="C6" i="3"/>
  <c r="D6" i="3"/>
  <c r="C7" i="3"/>
  <c r="D7" i="3"/>
  <c r="C8" i="3"/>
  <c r="D8" i="3"/>
  <c r="C9" i="3"/>
  <c r="D9" i="3"/>
  <c r="C10" i="3"/>
  <c r="D10" i="3"/>
  <c r="C11" i="3"/>
  <c r="D11" i="3"/>
  <c r="C12" i="3"/>
  <c r="D12" i="3"/>
  <c r="C13" i="3"/>
  <c r="D13" i="3"/>
  <c r="C14" i="3"/>
  <c r="D14" i="3"/>
  <c r="C15" i="3"/>
  <c r="D15" i="3"/>
  <c r="C16" i="3"/>
  <c r="D16" i="3"/>
  <c r="C17" i="3"/>
  <c r="D17" i="3"/>
  <c r="C18" i="3"/>
  <c r="D18" i="3"/>
  <c r="C19" i="3"/>
  <c r="D19" i="3"/>
  <c r="C20" i="3"/>
  <c r="D20" i="3"/>
  <c r="C21" i="3"/>
  <c r="D21" i="3"/>
  <c r="D3" i="3"/>
  <c r="C3" i="3"/>
  <c r="D2" i="3"/>
  <c r="C2" i="3"/>
  <c r="C4" i="1"/>
  <c r="D4" i="1"/>
  <c r="C5" i="1"/>
  <c r="D5" i="1"/>
  <c r="D37" i="1" s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D3" i="1"/>
  <c r="C3" i="1"/>
  <c r="D2" i="1"/>
  <c r="C2" i="1"/>
  <c r="D53" i="3"/>
  <c r="D52" i="3"/>
  <c r="D51" i="3"/>
  <c r="D34" i="3"/>
  <c r="D41" i="3" s="1"/>
  <c r="D29" i="3"/>
  <c r="D26" i="3"/>
  <c r="D71" i="1"/>
  <c r="D70" i="1"/>
  <c r="D69" i="1"/>
  <c r="D38" i="1"/>
  <c r="D43" i="1" s="1"/>
  <c r="D26" i="1"/>
  <c r="D24" i="3" l="1"/>
  <c r="E19" i="3" s="1"/>
  <c r="F19" i="3" s="1"/>
  <c r="D32" i="3"/>
  <c r="D25" i="3"/>
  <c r="E11" i="3"/>
  <c r="F11" i="3" s="1"/>
  <c r="E21" i="3"/>
  <c r="F21" i="3" s="1"/>
  <c r="E6" i="3"/>
  <c r="F6" i="3" s="1"/>
  <c r="E5" i="3"/>
  <c r="F5" i="3" s="1"/>
  <c r="E16" i="3"/>
  <c r="F16" i="3" s="1"/>
  <c r="E15" i="3"/>
  <c r="F15" i="3" s="1"/>
  <c r="D33" i="1"/>
  <c r="D53" i="1"/>
  <c r="D24" i="1"/>
  <c r="E4" i="1" s="1"/>
  <c r="F4" i="1" s="1"/>
  <c r="I4" i="1" s="1"/>
  <c r="D36" i="1"/>
  <c r="D25" i="1"/>
  <c r="E17" i="1"/>
  <c r="F17" i="1" s="1"/>
  <c r="E9" i="1"/>
  <c r="F9" i="1" s="1"/>
  <c r="E18" i="1"/>
  <c r="F18" i="1" s="1"/>
  <c r="I18" i="1" s="1"/>
  <c r="E16" i="1"/>
  <c r="F16" i="1" s="1"/>
  <c r="G16" i="1" s="1"/>
  <c r="E10" i="1"/>
  <c r="F10" i="1" s="1"/>
  <c r="G10" i="1" s="1"/>
  <c r="E8" i="1"/>
  <c r="F8" i="1" s="1"/>
  <c r="G8" i="1" s="1"/>
  <c r="I10" i="1"/>
  <c r="G4" i="1"/>
  <c r="E3" i="1"/>
  <c r="F3" i="1" s="1"/>
  <c r="G3" i="1" s="1"/>
  <c r="E3" i="3"/>
  <c r="F3" i="3" s="1"/>
  <c r="I3" i="3" s="1"/>
  <c r="D27" i="1"/>
  <c r="D59" i="1"/>
  <c r="D28" i="1"/>
  <c r="D41" i="1"/>
  <c r="D42" i="1"/>
  <c r="D49" i="1" s="1"/>
  <c r="D39" i="1"/>
  <c r="D40" i="1" s="1"/>
  <c r="E4" i="3" l="1"/>
  <c r="F4" i="3" s="1"/>
  <c r="E18" i="3"/>
  <c r="F18" i="3" s="1"/>
  <c r="E10" i="3"/>
  <c r="F10" i="3" s="1"/>
  <c r="E7" i="3"/>
  <c r="F7" i="3" s="1"/>
  <c r="I7" i="3" s="1"/>
  <c r="E12" i="3"/>
  <c r="F12" i="3" s="1"/>
  <c r="E13" i="3"/>
  <c r="F13" i="3" s="1"/>
  <c r="E9" i="3"/>
  <c r="F9" i="3" s="1"/>
  <c r="E8" i="3"/>
  <c r="F8" i="3" s="1"/>
  <c r="I8" i="3" s="1"/>
  <c r="E20" i="3"/>
  <c r="F20" i="3" s="1"/>
  <c r="E14" i="3"/>
  <c r="F14" i="3" s="1"/>
  <c r="E17" i="3"/>
  <c r="F17" i="3" s="1"/>
  <c r="G20" i="3"/>
  <c r="I20" i="3"/>
  <c r="I5" i="3"/>
  <c r="G5" i="3"/>
  <c r="G16" i="3"/>
  <c r="I16" i="3"/>
  <c r="G6" i="3"/>
  <c r="I6" i="3"/>
  <c r="G11" i="3"/>
  <c r="I11" i="3"/>
  <c r="G14" i="3"/>
  <c r="I14" i="3"/>
  <c r="G15" i="3"/>
  <c r="I15" i="3"/>
  <c r="I21" i="3"/>
  <c r="G21" i="3"/>
  <c r="G12" i="3"/>
  <c r="I12" i="3"/>
  <c r="I13" i="3"/>
  <c r="G13" i="3"/>
  <c r="G19" i="3"/>
  <c r="I19" i="3"/>
  <c r="E11" i="1"/>
  <c r="F11" i="1" s="1"/>
  <c r="E19" i="1"/>
  <c r="F19" i="1" s="1"/>
  <c r="G18" i="1"/>
  <c r="E5" i="1"/>
  <c r="F5" i="1" s="1"/>
  <c r="E12" i="1"/>
  <c r="F12" i="1" s="1"/>
  <c r="E20" i="1"/>
  <c r="F20" i="1" s="1"/>
  <c r="E13" i="1"/>
  <c r="F13" i="1" s="1"/>
  <c r="E21" i="1"/>
  <c r="F21" i="1" s="1"/>
  <c r="I21" i="1" s="1"/>
  <c r="I16" i="1"/>
  <c r="E6" i="1"/>
  <c r="F6" i="1" s="1"/>
  <c r="E14" i="1"/>
  <c r="F14" i="1" s="1"/>
  <c r="E7" i="1"/>
  <c r="F7" i="1" s="1"/>
  <c r="I7" i="1" s="1"/>
  <c r="E15" i="1"/>
  <c r="F15" i="1" s="1"/>
  <c r="I9" i="1"/>
  <c r="G9" i="1"/>
  <c r="I8" i="1"/>
  <c r="I11" i="1"/>
  <c r="G11" i="1"/>
  <c r="I19" i="1"/>
  <c r="G19" i="1"/>
  <c r="I15" i="1"/>
  <c r="G15" i="1"/>
  <c r="I17" i="1"/>
  <c r="G17" i="1"/>
  <c r="I13" i="1"/>
  <c r="G13" i="1"/>
  <c r="I3" i="1"/>
  <c r="G3" i="3"/>
  <c r="D29" i="1"/>
  <c r="D48" i="1"/>
  <c r="D50" i="1" s="1"/>
  <c r="D44" i="1"/>
  <c r="D45" i="1"/>
  <c r="G7" i="3" l="1"/>
  <c r="I17" i="3"/>
  <c r="G17" i="3"/>
  <c r="I10" i="3"/>
  <c r="D35" i="3" s="1"/>
  <c r="D36" i="3" s="1"/>
  <c r="D40" i="3" s="1"/>
  <c r="D43" i="3" s="1"/>
  <c r="D45" i="3" s="1"/>
  <c r="G10" i="3"/>
  <c r="G8" i="3"/>
  <c r="G18" i="3"/>
  <c r="I18" i="3"/>
  <c r="G9" i="3"/>
  <c r="I9" i="3"/>
  <c r="I4" i="3"/>
  <c r="G4" i="3"/>
  <c r="D27" i="3" s="1"/>
  <c r="D28" i="3" s="1"/>
  <c r="D39" i="3" s="1"/>
  <c r="D42" i="3" s="1"/>
  <c r="D44" i="3" s="1"/>
  <c r="G5" i="1"/>
  <c r="I5" i="1"/>
  <c r="G7" i="1"/>
  <c r="G14" i="1"/>
  <c r="I14" i="1"/>
  <c r="I6" i="1"/>
  <c r="G6" i="1"/>
  <c r="I20" i="1"/>
  <c r="G20" i="1"/>
  <c r="G21" i="1"/>
  <c r="D30" i="1" s="1"/>
  <c r="D32" i="1" s="1"/>
  <c r="D57" i="1" s="1"/>
  <c r="D60" i="1" s="1"/>
  <c r="D62" i="1" s="1"/>
  <c r="I12" i="1"/>
  <c r="G12" i="1"/>
  <c r="D46" i="1"/>
  <c r="D47" i="1" s="1"/>
  <c r="D52" i="1" s="1"/>
  <c r="D58" i="1" s="1"/>
  <c r="D47" i="3" l="1"/>
  <c r="D57" i="3" s="1"/>
  <c r="E57" i="3" s="1"/>
  <c r="D61" i="1"/>
  <c r="D63" i="1" s="1"/>
  <c r="D65" i="1" s="1"/>
  <c r="E51" i="3" l="1"/>
  <c r="D75" i="1"/>
  <c r="E75" i="1" s="1"/>
  <c r="E69" i="1"/>
  <c r="E53" i="3"/>
  <c r="E52" i="3"/>
  <c r="E71" i="1"/>
  <c r="E70" i="1"/>
</calcChain>
</file>

<file path=xl/sharedStrings.xml><?xml version="1.0" encoding="utf-8"?>
<sst xmlns="http://schemas.openxmlformats.org/spreadsheetml/2006/main" count="89" uniqueCount="55">
  <si>
    <t>SKEWNESS</t>
  </si>
  <si>
    <t>KURTOSIS</t>
  </si>
  <si>
    <t>Year</t>
  </si>
  <si>
    <t>Return</t>
  </si>
  <si>
    <t>r-r̄</t>
  </si>
  <si>
    <t>Average (r̄)</t>
  </si>
  <si>
    <t>Sample Standard Deviation (σ)</t>
  </si>
  <si>
    <t>n</t>
  </si>
  <si>
    <t>n-1</t>
  </si>
  <si>
    <t>n-2</t>
  </si>
  <si>
    <t>n/(n-1)(n-2)</t>
  </si>
  <si>
    <t xml:space="preserve">Skewness </t>
  </si>
  <si>
    <t>Skewness (using excel)</t>
  </si>
  <si>
    <t xml:space="preserve">KURTOSIS: </t>
  </si>
  <si>
    <t>n+1</t>
  </si>
  <si>
    <t>n(n+1)</t>
  </si>
  <si>
    <t>n-3</t>
  </si>
  <si>
    <t>(n-1)(n-2)(n-3)</t>
  </si>
  <si>
    <t>n(n+1)/(n-1)(n-2)(n-3)</t>
  </si>
  <si>
    <t>(n-2)(n-3)</t>
  </si>
  <si>
    <t>Kurtosis</t>
  </si>
  <si>
    <t>Kurtosis using Excel</t>
  </si>
  <si>
    <t>JARQUE BERA TEST</t>
  </si>
  <si>
    <t>Skewness (S)</t>
  </si>
  <si>
    <t>Kurtosis (K-3)</t>
  </si>
  <si>
    <t xml:space="preserve">&lt;- Note that Excel formula for sample kurtosis already subtracts 3 from the computed Kurtosis value, so there's no need to subtract 3 here. </t>
  </si>
  <si>
    <t>JB</t>
  </si>
  <si>
    <t>Statistical Significance of JB Statistic - Approach 1</t>
  </si>
  <si>
    <t>Chi-square critical value at 1%</t>
  </si>
  <si>
    <t>Chi-square critical value at 5%</t>
  </si>
  <si>
    <t>Chi-square critical value at 10%</t>
  </si>
  <si>
    <t>Statistical Significance of JB Statistic - Approach 2</t>
  </si>
  <si>
    <t>Probability Level</t>
  </si>
  <si>
    <t>SKEWNESS:</t>
  </si>
  <si>
    <t>Population Standard Deviation (σ)</t>
  </si>
  <si>
    <t>N</t>
  </si>
  <si>
    <t xml:space="preserve">Population Skewness </t>
  </si>
  <si>
    <t>Population Skewness (using excel)</t>
  </si>
  <si>
    <t>KURTOSIS:</t>
  </si>
  <si>
    <t>&lt;- Note that the formula used for the population kurtosis does not automatically subtract 3. So subtract 3 here.</t>
  </si>
  <si>
    <t>(r-r̄)/σ</t>
  </si>
  <si>
    <r>
      <t>[(r-r̄)/σ]</t>
    </r>
    <r>
      <rPr>
        <b/>
        <vertAlign val="superscript"/>
        <sz val="11"/>
        <color rgb="FFFF0000"/>
        <rFont val="Calibri"/>
        <family val="2"/>
      </rPr>
      <t>3</t>
    </r>
  </si>
  <si>
    <r>
      <t>[(r-r̄)/σ]</t>
    </r>
    <r>
      <rPr>
        <b/>
        <vertAlign val="superscript"/>
        <sz val="11"/>
        <color rgb="FFFF0000"/>
        <rFont val="Calibri"/>
        <family val="2"/>
      </rPr>
      <t>4</t>
    </r>
  </si>
  <si>
    <r>
      <t>∑[(r-r̄)/σ]</t>
    </r>
    <r>
      <rPr>
        <b/>
        <vertAlign val="superscript"/>
        <sz val="11"/>
        <color theme="1"/>
        <rFont val="Calibri"/>
        <family val="2"/>
      </rPr>
      <t>3</t>
    </r>
  </si>
  <si>
    <r>
      <t>∑[(r-r̄)/σ]</t>
    </r>
    <r>
      <rPr>
        <vertAlign val="superscript"/>
        <sz val="11"/>
        <rFont val="Calibri"/>
        <family val="2"/>
      </rPr>
      <t>4</t>
    </r>
  </si>
  <si>
    <r>
      <t>n(n+1)/(n-1)(n-2)(n-3)*∑[(r-r̄)/σ]</t>
    </r>
    <r>
      <rPr>
        <b/>
        <vertAlign val="superscript"/>
        <sz val="11"/>
        <color rgb="FFFF0000"/>
        <rFont val="Calibri"/>
        <family val="2"/>
      </rPr>
      <t>4</t>
    </r>
  </si>
  <si>
    <r>
      <t>3(n-1)</t>
    </r>
    <r>
      <rPr>
        <vertAlign val="superscript"/>
        <sz val="11"/>
        <color theme="1"/>
        <rFont val="Calibri"/>
        <family val="2"/>
      </rPr>
      <t>2</t>
    </r>
  </si>
  <si>
    <r>
      <t>3(n-1)</t>
    </r>
    <r>
      <rPr>
        <b/>
        <vertAlign val="superscript"/>
        <sz val="11"/>
        <color rgb="FFFF0000"/>
        <rFont val="Calibri"/>
        <family val="2"/>
      </rPr>
      <t>2</t>
    </r>
    <r>
      <rPr>
        <b/>
        <sz val="11"/>
        <color rgb="FFFF0000"/>
        <rFont val="Calibri"/>
        <family val="2"/>
      </rPr>
      <t>/(n-2)(n-3)</t>
    </r>
  </si>
  <si>
    <r>
      <t>S</t>
    </r>
    <r>
      <rPr>
        <vertAlign val="superscript"/>
        <sz val="11"/>
        <color theme="1"/>
        <rFont val="Calibri"/>
        <family val="2"/>
      </rPr>
      <t>2</t>
    </r>
  </si>
  <si>
    <r>
      <t>(K-3)</t>
    </r>
    <r>
      <rPr>
        <vertAlign val="superscript"/>
        <sz val="11"/>
        <color theme="1"/>
        <rFont val="Calibri"/>
        <family val="2"/>
      </rPr>
      <t>2</t>
    </r>
  </si>
  <si>
    <r>
      <t>S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/6</t>
    </r>
  </si>
  <si>
    <r>
      <t>(K-3)</t>
    </r>
    <r>
      <rPr>
        <vertAlign val="super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/24</t>
    </r>
  </si>
  <si>
    <r>
      <t>∑[(r-r̄)/σ]</t>
    </r>
    <r>
      <rPr>
        <b/>
        <vertAlign val="superscript"/>
        <sz val="11"/>
        <color rgb="FFFF0000"/>
        <rFont val="Calibri"/>
        <family val="2"/>
      </rPr>
      <t>4</t>
    </r>
  </si>
  <si>
    <t xml:space="preserve">Conclusion </t>
  </si>
  <si>
    <t>Population kurtosis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</si>
</sst>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vertAlign val="superscript"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i/>
      <sz val="11"/>
      <color theme="1"/>
      <name val="Calibri"/>
      <family val="2"/>
    </font>
    <font>
      <vertAlign val="superscript"/>
      <sz val="11"/>
      <name val="Calibri"/>
      <family val="2"/>
    </font>
    <font>
      <vertAlign val="superscript"/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8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164" fontId="8" fillId="0" borderId="0" xfId="0" applyNumberFormat="1" applyFont="1"/>
    <xf numFmtId="0" fontId="6" fillId="0" borderId="0" xfId="0" applyFont="1" applyAlignment="1">
      <alignment horizontal="right"/>
    </xf>
    <xf numFmtId="2" fontId="8" fillId="0" borderId="0" xfId="0" applyNumberFormat="1" applyFont="1"/>
    <xf numFmtId="0" fontId="2" fillId="2" borderId="0" xfId="0" applyFont="1" applyFill="1" applyAlignment="1">
      <alignment horizontal="right"/>
    </xf>
    <xf numFmtId="0" fontId="9" fillId="0" borderId="0" xfId="0" applyFont="1"/>
    <xf numFmtId="0" fontId="13" fillId="0" borderId="0" xfId="1" applyFont="1"/>
    <xf numFmtId="0" fontId="2" fillId="2" borderId="0" xfId="0" applyFont="1" applyFill="1" applyAlignment="1">
      <alignment horizontal="center"/>
    </xf>
    <xf numFmtId="165" fontId="8" fillId="0" borderId="0" xfId="0" applyNumberFormat="1" applyFont="1"/>
    <xf numFmtId="0" fontId="2" fillId="2" borderId="0" xfId="0" applyFont="1" applyFill="1"/>
    <xf numFmtId="166" fontId="8" fillId="0" borderId="0" xfId="0" applyNumberFormat="1" applyFont="1"/>
    <xf numFmtId="166" fontId="2" fillId="0" borderId="0" xfId="0" applyNumberFormat="1" applyFont="1"/>
    <xf numFmtId="0" fontId="9" fillId="2" borderId="0" xfId="0" applyFont="1" applyFill="1" applyAlignment="1">
      <alignment horizontal="right"/>
    </xf>
    <xf numFmtId="2" fontId="8" fillId="0" borderId="0" xfId="0" applyNumberFormat="1" applyFont="1" applyAlignment="1">
      <alignment horizontal="right"/>
    </xf>
    <xf numFmtId="0" fontId="10" fillId="0" borderId="0" xfId="0" applyFont="1" applyAlignment="1">
      <alignment horizontal="centerContinuous"/>
    </xf>
    <xf numFmtId="0" fontId="14" fillId="0" borderId="0" xfId="0" applyFont="1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</xdr:row>
          <xdr:rowOff>0</xdr:rowOff>
        </xdr:from>
        <xdr:to>
          <xdr:col>15</xdr:col>
          <xdr:colOff>558800</xdr:colOff>
          <xdr:row>15</xdr:row>
          <xdr:rowOff>177800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0</xdr:rowOff>
        </xdr:from>
        <xdr:to>
          <xdr:col>13</xdr:col>
          <xdr:colOff>0</xdr:colOff>
          <xdr:row>36</xdr:row>
          <xdr:rowOff>177800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7620</xdr:colOff>
      <xdr:row>25</xdr:row>
      <xdr:rowOff>110490</xdr:rowOff>
    </xdr:from>
    <xdr:ext cx="2660600" cy="46128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𝑺𝒌𝒆𝒘𝒏𝒆𝒔𝒔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𝟏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</m:den>
                    </m:f>
                    <m:nary>
                      <m:naryPr>
                        <m:chr m:val="∑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𝒊</m:t>
                        </m:r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=</m:t>
                        </m:r>
                        <m:r>
                          <m:rPr>
                            <m:brk m:alnAt="23"/>
                          </m:r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𝟏</m:t>
                        </m:r>
                      </m:sub>
                      <m:sup>
                        <m: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  <m:t>𝒏</m:t>
                        </m:r>
                      </m:sup>
                      <m:e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f>
                                  <m:f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</m:ctrlPr>
                                  </m:fPr>
                                  <m:num>
                                    <m:sSub>
                                      <m:sSub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  <m: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𝒊</m:t>
                                        </m:r>
                                      </m:sub>
                                    </m:sSub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</a:rPr>
                                      <m:t>−</m:t>
                                    </m:r>
                                    <m:acc>
                                      <m:accPr>
                                        <m:chr m:val="̅"/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</m:ctrlPr>
                                      </m:accPr>
                                      <m:e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latin typeface="Cambria Math" panose="02040503050406030204" pitchFamily="18" charset="0"/>
                                          </a:rPr>
                                          <m:t>𝒓</m:t>
                                        </m:r>
                                      </m:e>
                                    </m:acc>
                                  </m:num>
                                  <m:den>
                                    <m: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𝝈</m:t>
                                    </m:r>
                                  </m:den>
                                </m:f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sup>
                        </m:sSup>
                      </m:e>
                    </m:nary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77B4653B-3F47-6449-9FB9-C83EF5328BAB}"/>
                </a:ext>
              </a:extLst>
            </xdr:cNvPr>
            <xdr:cNvSpPr txBox="1"/>
          </xdr:nvSpPr>
          <xdr:spPr>
            <a:xfrm>
              <a:off x="5379720" y="5114290"/>
              <a:ext cx="2660600" cy="46128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 𝒏/(𝒏−𝟏)(𝒏−𝟐) 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594360</xdr:colOff>
      <xdr:row>38</xdr:row>
      <xdr:rowOff>137160</xdr:rowOff>
    </xdr:from>
    <xdr:ext cx="4297680" cy="52197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𝑲𝒖𝒓𝒕𝒐𝒔𝒊𝒔</m:t>
                    </m:r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=</m:t>
                    </m:r>
                    <m:d>
                      <m:dPr>
                        <m:begChr m:val="["/>
                        <m:endChr m:val="]"/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𝒏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+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</m:num>
                          <m:den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𝟏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e>
                            </m:d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𝟑</m:t>
                                </m:r>
                              </m:e>
                            </m:d>
                          </m:den>
                        </m:f>
                        <m:nary>
                          <m:naryPr>
                            <m:chr m:val="∑"/>
                            <m:subHide m:val="on"/>
                            <m:supHide m:val="on"/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naryPr>
                          <m:sub/>
                          <m:sup/>
                          <m:e>
                            <m:sSup>
                              <m:sSup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ZA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f>
                                      <m:fPr>
                                        <m:ctrlP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</m:ctrlPr>
                                      </m:fPr>
                                      <m:num>
                                        <m:sSub>
                                          <m:sSubPr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sSub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  <m:sub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𝒊</m:t>
                                            </m:r>
                                          </m:sub>
                                        </m:sSub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−</m:t>
                                        </m:r>
                                        <m:acc>
                                          <m:accPr>
                                            <m:chr m:val="̅"/>
                                            <m:ctrlP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</m:ctrlPr>
                                          </m:accPr>
                                          <m:e>
                                            <m:r>
                                              <a:rPr lang="en-ZA" sz="1100" b="1" i="1">
                                                <a:solidFill>
                                                  <a:srgbClr val="FF0000"/>
                                                </a:solidFill>
                                                <a:effectLst/>
                                                <a:latin typeface="Cambria Math" panose="02040503050406030204" pitchFamily="18" charset="0"/>
                                                <a:ea typeface="+mn-ea"/>
                                                <a:cs typeface="+mn-cs"/>
                                              </a:rPr>
                                              <m:t>𝒓</m:t>
                                            </m:r>
                                          </m:e>
                                        </m:acc>
                                      </m:num>
                                      <m:den>
                                        <m:r>
                                          <a:rPr lang="en-ZA" sz="1100" b="1" i="1">
                                            <a:solidFill>
                                              <a:srgbClr val="FF0000"/>
                                            </a:solidFill>
                                            <a:effectLst/>
                                            <a:latin typeface="Cambria Math" panose="02040503050406030204" pitchFamily="18" charset="0"/>
                                            <a:ea typeface="+mn-ea"/>
                                            <a:cs typeface="+mn-cs"/>
                                          </a:rPr>
                                          <m:t>𝝈</m:t>
                                        </m:r>
                                      </m:den>
                                    </m:f>
                                  </m:e>
                                </m:d>
                              </m:e>
                              <m:sup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𝟒</m:t>
                                </m:r>
                              </m:sup>
                            </m:sSup>
                          </m:e>
                        </m:nary>
                      </m:e>
                    </m:d>
                    <m:r>
                      <a:rPr lang="en-ZA" sz="1100" b="1" i="1">
                        <a:solidFill>
                          <a:srgbClr val="FF0000"/>
                        </a:solidFill>
                        <a:latin typeface="Cambria Math" panose="02040503050406030204" pitchFamily="18" charset="0"/>
                      </a:rPr>
                      <m:t>−</m:t>
                    </m:r>
                    <m:f>
                      <m:fPr>
                        <m:ctrlPr>
                          <a:rPr lang="en-ZA" sz="1100" b="1" i="1">
                            <a:solidFill>
                              <a:srgbClr val="FF0000"/>
                            </a:solidFill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  <m:d>
                              <m:dPr>
                                <m:ctrlP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</m:ctrlPr>
                              </m:dPr>
                              <m:e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𝒏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−</m:t>
                                </m:r>
                                <m:r>
                                  <a:rPr lang="en-ZA" sz="1100" b="1" i="1">
                                    <a:solidFill>
                                      <a:srgbClr val="FF0000"/>
                                    </a:solidFill>
                                    <a:latin typeface="Cambria Math" panose="02040503050406030204" pitchFamily="18" charset="0"/>
                                  </a:rPr>
                                  <m:t>𝟏</m:t>
                                </m:r>
                              </m:e>
                            </m:d>
                          </m:e>
                          <m:sup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𝟐</m:t>
                            </m:r>
                          </m:e>
                        </m:d>
                        <m:d>
                          <m:dPr>
                            <m:ctrlP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𝒏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n-ZA" sz="1100" b="1" i="1">
                                <a:solidFill>
                                  <a:srgbClr val="FF0000"/>
                                </a:solidFill>
                                <a:latin typeface="Cambria Math" panose="02040503050406030204" pitchFamily="18" charset="0"/>
                              </a:rPr>
                              <m:t>𝟑</m:t>
                            </m:r>
                          </m:e>
                        </m:d>
                      </m:den>
                    </m:f>
                  </m:oMath>
                </m:oMathPara>
              </a14:m>
              <a:endParaRPr lang="en-ZA" sz="1100" b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40C89809-A73C-C74F-8C1B-3F3DC9A77E23}"/>
                </a:ext>
              </a:extLst>
            </xdr:cNvPr>
            <xdr:cNvSpPr txBox="1"/>
          </xdr:nvSpPr>
          <xdr:spPr>
            <a:xfrm>
              <a:off x="5306060" y="7642860"/>
              <a:ext cx="4297680" cy="52197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/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𝑲𝒖𝒓𝒕𝒐𝒔𝒊𝒔=[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𝒏(𝒏+𝟏)/(𝒏−𝟏)(𝒏−𝟐)(𝒏−𝟑)  ∑▒((𝒓_𝒊−𝒓 ̅)/𝝈)^𝟒 ]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−〖𝟑(𝒏−𝟏)〗^𝟐/(𝒏−𝟐)(𝒏−𝟑) </a:t>
              </a:r>
              <a:endParaRPr lang="en-ZA" sz="1100" b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179596</xdr:colOff>
      <xdr:row>53</xdr:row>
      <xdr:rowOff>166768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FA700603-509E-0A43-84CD-9E13040E8733}"/>
                </a:ext>
              </a:extLst>
            </xdr:cNvPr>
            <xdr:cNvSpPr txBox="1"/>
          </xdr:nvSpPr>
          <xdr:spPr>
            <a:xfrm>
              <a:off x="4891296" y="10580768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59</xdr:row>
          <xdr:rowOff>0</xdr:rowOff>
        </xdr:from>
        <xdr:to>
          <xdr:col>15</xdr:col>
          <xdr:colOff>381000</xdr:colOff>
          <xdr:row>71</xdr:row>
          <xdr:rowOff>63500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75</xdr:row>
          <xdr:rowOff>0</xdr:rowOff>
        </xdr:from>
        <xdr:to>
          <xdr:col>12</xdr:col>
          <xdr:colOff>787400</xdr:colOff>
          <xdr:row>92</xdr:row>
          <xdr:rowOff>177800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26</xdr:row>
      <xdr:rowOff>0</xdr:rowOff>
    </xdr:from>
    <xdr:ext cx="2380588" cy="29110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14:m>
                <m:oMath xmlns:m="http://schemas.openxmlformats.org/officeDocument/2006/math"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𝑺𝒌𝒆𝒘𝒏𝒆𝒔𝒔</m:t>
                  </m:r>
                  <m:r>
                    <a:rPr lang="en-ZA" sz="1100" b="1" i="1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 </m:t>
                  </m:r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latin typeface="Cambria Math" panose="02040503050406030204" pitchFamily="18" charset="0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latin typeface="Cambria Math" panose="02040503050406030204" pitchFamily="18" charset="0"/>
                            </a:rPr>
                            <m:t>𝟑</m:t>
                          </m:r>
                        </m:sup>
                      </m:sSup>
                    </m:e>
                  </m:nary>
                </m:oMath>
              </a14:m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FD1672EA-D9A1-E642-A617-18FE2D126118}"/>
                </a:ext>
              </a:extLst>
            </xdr:cNvPr>
            <xdr:cNvSpPr txBox="1"/>
          </xdr:nvSpPr>
          <xdr:spPr>
            <a:xfrm>
              <a:off x="6845300" y="5245100"/>
              <a:ext cx="2380588" cy="29110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n-ZA" sz="1100" b="1" i="1">
                  <a:solidFill>
                    <a:srgbClr val="FF0000"/>
                  </a:solidFill>
                  <a:latin typeface="+mn-lt"/>
                </a:rPr>
                <a:t>Population 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𝑺𝒌𝒆𝒘𝒏𝒆𝒔𝒔=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𝟏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 ∑_(𝒊=𝟏)^𝒏▒((𝒓_𝒊−𝒓 ̅)/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𝝈)^</a:t>
              </a:r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𝟑 </a:t>
              </a:r>
              <a:endParaRPr lang="en-ZA" sz="1100" b="1" i="1">
                <a:solidFill>
                  <a:srgbClr val="FF0000"/>
                </a:solidFill>
                <a:latin typeface="+mn-lt"/>
              </a:endParaRPr>
            </a:p>
          </xdr:txBody>
        </xdr:sp>
      </mc:Fallback>
    </mc:AlternateContent>
    <xdr:clientData/>
  </xdr:oneCellAnchor>
  <xdr:oneCellAnchor>
    <xdr:from>
      <xdr:col>5</xdr:col>
      <xdr:colOff>0</xdr:colOff>
      <xdr:row>31</xdr:row>
      <xdr:rowOff>0</xdr:rowOff>
    </xdr:from>
    <xdr:ext cx="2533650" cy="30174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𝑷𝒐𝒑𝒖𝒍𝒂𝒕𝒊𝒐𝒏</m:t>
                  </m:r>
                  <m:r>
                    <a:rPr lang="en-ZA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 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𝑲𝒖𝒓𝒕𝒐𝒔𝒊𝒔</m:t>
                  </m:r>
                  <m:r>
                    <a:rPr lang="en-US" sz="1100" b="1" i="1" smtClean="0">
                      <a:solidFill>
                        <a:srgbClr val="FF0000"/>
                      </a:solidFill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n-GB" sz="1100">
                  <a:solidFill>
                    <a:srgbClr val="FF0000"/>
                  </a:solidFill>
                </a:rPr>
                <a:t> </a:t>
              </a:r>
              <a14:m>
                <m:oMath xmlns:m="http://schemas.openxmlformats.org/officeDocument/2006/math">
                  <m:f>
                    <m:fPr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fPr>
                    <m:num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num>
                    <m:den>
                      <m:r>
                        <a:rPr lang="en-US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𝑵</m:t>
                      </m:r>
                    </m:den>
                  </m:f>
                  <m:nary>
                    <m:naryPr>
                      <m:chr m:val="∑"/>
                      <m:ctrl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𝒊</m:t>
                      </m:r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=</m:t>
                      </m:r>
                      <m:r>
                        <m:rPr>
                          <m:brk m:alnAt="23"/>
                        </m:rP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𝟏</m:t>
                      </m:r>
                    </m:sub>
                    <m:sup>
                      <m:r>
                        <a:rPr lang="en-ZA" sz="1100" b="1" i="1">
                          <a:solidFill>
                            <a:srgbClr val="FF0000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  <m:t>𝒏</m:t>
                      </m:r>
                    </m:sup>
                    <m:e>
                      <m:sSup>
                        <m:sSupPr>
                          <m:ctrlP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sSupPr>
                        <m:e>
                          <m:d>
                            <m:dPr>
                              <m:ctrlPr>
                                <a:rPr lang="en-ZA" sz="1100" b="1" i="1">
                                  <a:solidFill>
                                    <a:srgbClr val="FF0000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dPr>
                            <m:e>
                              <m:f>
                                <m:fPr>
                                  <m:ctrlP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</m:ctrlPr>
                                </m:fPr>
                                <m:num>
                                  <m:sSub>
                                    <m:sSubPr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sSub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  <m:sub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𝒊</m:t>
                                      </m:r>
                                    </m:sub>
                                  </m:sSub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−</m:t>
                                  </m:r>
                                  <m:acc>
                                    <m:accPr>
                                      <m:chr m:val="̅"/>
                                      <m:ctrlP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</m:ctrlPr>
                                    </m:accPr>
                                    <m:e>
                                      <m:r>
                                        <a:rPr lang="en-ZA" sz="1100" b="1" i="1">
                                          <a:solidFill>
                                            <a:srgbClr val="FF0000"/>
                                          </a:solidFill>
                                          <a:effectLst/>
                                          <a:latin typeface="Cambria Math" panose="02040503050406030204" pitchFamily="18" charset="0"/>
                                          <a:ea typeface="+mn-ea"/>
                                          <a:cs typeface="+mn-cs"/>
                                        </a:rPr>
                                        <m:t>𝒓</m:t>
                                      </m:r>
                                    </m:e>
                                  </m:acc>
                                </m:num>
                                <m:den>
                                  <m:r>
                                    <a:rPr lang="en-ZA" sz="1100" b="1" i="1">
                                      <a:solidFill>
                                        <a:srgbClr val="FF0000"/>
                                      </a:solidFill>
                                      <a:effectLst/>
                                      <a:latin typeface="Cambria Math" panose="02040503050406030204" pitchFamily="18" charset="0"/>
                                      <a:ea typeface="+mn-ea"/>
                                      <a:cs typeface="+mn-cs"/>
                                    </a:rPr>
                                    <m:t>𝝈</m:t>
                                  </m:r>
                                </m:den>
                              </m:f>
                            </m:e>
                          </m:d>
                        </m:e>
                        <m:sup>
                          <m:r>
                            <a:rPr lang="en-ZA" sz="1100" b="1" i="1">
                              <a:solidFill>
                                <a:srgbClr val="FF0000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𝟒</m:t>
                          </m:r>
                        </m:sup>
                      </m:sSup>
                    </m:e>
                  </m:nary>
                </m:oMath>
              </a14:m>
              <a:endParaRPr lang="en-GB" sz="1100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BA98DB1B-5239-634B-AEA5-063BCE8EAE46}"/>
                </a:ext>
              </a:extLst>
            </xdr:cNvPr>
            <xdr:cNvSpPr txBox="1"/>
          </xdr:nvSpPr>
          <xdr:spPr>
            <a:xfrm>
              <a:off x="6845300" y="6223000"/>
              <a:ext cx="2533650" cy="30174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ZA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𝑷𝒐𝒑𝒖𝒍𝒂𝒕𝒊𝒐𝒏 </a:t>
              </a:r>
              <a:r>
                <a:rPr lang="en-US" sz="1100" b="1" i="0">
                  <a:solidFill>
                    <a:srgbClr val="FF0000"/>
                  </a:solidFill>
                  <a:latin typeface="Cambria Math" panose="02040503050406030204" pitchFamily="18" charset="0"/>
                </a:rPr>
                <a:t>𝑲𝒖𝒓𝒕𝒐𝒔𝒊𝒔=</a:t>
              </a:r>
              <a:r>
                <a:rPr lang="en-GB" sz="1100">
                  <a:solidFill>
                    <a:srgbClr val="FF0000"/>
                  </a:solidFill>
                </a:rPr>
                <a:t> 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𝟏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/</a:t>
              </a:r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𝑵</a:t>
              </a:r>
              <a:r>
                <a:rPr lang="en-ZA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∑_(𝒊=𝟏)^𝒏▒((𝒓_𝒊−𝒓 ̅)/𝝈)^𝟒 </a:t>
              </a:r>
              <a:endParaRPr lang="en-GB" sz="1100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5</xdr:col>
      <xdr:colOff>96134</xdr:colOff>
      <xdr:row>35</xdr:row>
      <xdr:rowOff>109639</xdr:rowOff>
    </xdr:from>
    <xdr:ext cx="2203488" cy="3881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𝑱𝒂𝒓𝒒𝒖𝒆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𝑩𝒆𝒓𝒂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=</m:t>
                    </m:r>
                    <m:r>
                      <a:rPr lang="en-US" sz="1100" b="1" i="1">
                        <a:solidFill>
                          <a:srgbClr val="FF0000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𝒏</m:t>
                    </m:r>
                    <m:d>
                      <m:dPr>
                        <m:ctrlP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𝑺</m:t>
                                </m:r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𝟔</m:t>
                            </m:r>
                          </m:den>
                        </m:f>
                        <m:r>
                          <a:rPr lang="en-US" sz="1100" b="1" i="1">
                            <a:solidFill>
                              <a:srgbClr val="FF0000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+</m:t>
                        </m:r>
                        <m:f>
                          <m:fPr>
                            <m:ctrlP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fPr>
                          <m:num>
                            <m:sSup>
                              <m:sSupPr>
                                <m:ctrlP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</m:ctrlPr>
                              </m:sSupPr>
                              <m:e>
                                <m:d>
                                  <m:dPr>
                                    <m:ctrlP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</m:ctrlPr>
                                  </m:dPr>
                                  <m:e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𝑲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−</m:t>
                                    </m:r>
                                    <m:r>
                                      <a:rPr lang="en-US" sz="1100" b="1" i="1">
                                        <a:solidFill>
                                          <a:srgbClr val="FF0000"/>
                                        </a:solidFill>
                                        <a:effectLst/>
                                        <a:latin typeface="Cambria Math" panose="02040503050406030204" pitchFamily="18" charset="0"/>
                                        <a:ea typeface="+mn-ea"/>
                                        <a:cs typeface="+mn-cs"/>
                                      </a:rPr>
                                      <m:t>𝟑</m:t>
                                    </m:r>
                                  </m:e>
                                </m:d>
                              </m:e>
                              <m:sup>
                                <m:r>
                                  <a:rPr lang="en-US" sz="1100" b="1" i="1">
                                    <a:solidFill>
                                      <a:srgbClr val="FF0000"/>
                                    </a:solidFill>
                                    <a:effectLst/>
                                    <a:latin typeface="Cambria Math" panose="02040503050406030204" pitchFamily="18" charset="0"/>
                                    <a:ea typeface="+mn-ea"/>
                                    <a:cs typeface="+mn-cs"/>
                                  </a:rPr>
                                  <m:t>𝟐</m:t>
                                </m:r>
                              </m:sup>
                            </m:sSup>
                          </m:num>
                          <m:den>
                            <m:r>
                              <a:rPr lang="en-US" sz="1100" b="1" i="1">
                                <a:solidFill>
                                  <a:srgbClr val="FF0000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  <m:t>𝟐𝟒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n-ZA" sz="1100" b="1" i="1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A1AB311E-BF9F-3844-B8AE-FCF19000C7A0}"/>
                </a:ext>
              </a:extLst>
            </xdr:cNvPr>
            <xdr:cNvSpPr txBox="1"/>
          </xdr:nvSpPr>
          <xdr:spPr>
            <a:xfrm>
              <a:off x="6941434" y="7120039"/>
              <a:ext cx="2203488" cy="3881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sz="1100" b="1" i="0">
                  <a:solidFill>
                    <a:srgbClr val="FF0000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𝑱𝒂𝒓𝒒𝒖𝒆 𝑩𝒆𝒓𝒂=𝒏(𝑺^𝟐/𝟔+(𝑲−𝟑)^𝟐/𝟐𝟒)</a:t>
              </a:r>
              <a:endParaRPr lang="en-ZA" sz="1100" b="1" i="1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41</xdr:row>
          <xdr:rowOff>0</xdr:rowOff>
        </xdr:from>
        <xdr:to>
          <xdr:col>15</xdr:col>
          <xdr:colOff>419100</xdr:colOff>
          <xdr:row>53</xdr:row>
          <xdr:rowOff>63500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2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57</xdr:row>
          <xdr:rowOff>0</xdr:rowOff>
        </xdr:from>
        <xdr:to>
          <xdr:col>13</xdr:col>
          <xdr:colOff>330200</xdr:colOff>
          <xdr:row>74</xdr:row>
          <xdr:rowOff>177800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2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4.bin"/><Relationship Id="rId4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6.bin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6A0D4-139A-4AE8-8F26-70DCCA9746E7}">
  <dimension ref="C2:D21"/>
  <sheetViews>
    <sheetView tabSelected="1" workbookViewId="0">
      <selection activeCell="C25" sqref="C25"/>
    </sheetView>
  </sheetViews>
  <sheetFormatPr baseColWidth="10" defaultColWidth="8.83203125" defaultRowHeight="15" x14ac:dyDescent="0.2"/>
  <sheetData>
    <row r="2" spans="3:4" x14ac:dyDescent="0.2">
      <c r="C2" s="23" t="s">
        <v>2</v>
      </c>
      <c r="D2" s="23" t="s">
        <v>3</v>
      </c>
    </row>
    <row r="3" spans="3:4" x14ac:dyDescent="0.2">
      <c r="C3">
        <v>2004</v>
      </c>
      <c r="D3" s="24">
        <v>40.996138387579784</v>
      </c>
    </row>
    <row r="4" spans="3:4" x14ac:dyDescent="0.2">
      <c r="C4">
        <v>2005</v>
      </c>
      <c r="D4" s="24">
        <v>41.266558604885148</v>
      </c>
    </row>
    <row r="5" spans="3:4" x14ac:dyDescent="0.2">
      <c r="C5">
        <v>2006</v>
      </c>
      <c r="D5" s="24">
        <v>50.031653082218888</v>
      </c>
    </row>
    <row r="6" spans="3:4" x14ac:dyDescent="0.2">
      <c r="C6">
        <v>2007</v>
      </c>
      <c r="D6" s="24">
        <v>28.365726944275949</v>
      </c>
    </row>
    <row r="7" spans="3:4" x14ac:dyDescent="0.2">
      <c r="C7">
        <v>2008</v>
      </c>
      <c r="D7" s="24">
        <v>26.520801232665647</v>
      </c>
    </row>
    <row r="8" spans="3:4" x14ac:dyDescent="0.2">
      <c r="C8">
        <v>2009</v>
      </c>
      <c r="D8" s="24">
        <v>-4.4686931670563705</v>
      </c>
    </row>
    <row r="9" spans="3:4" x14ac:dyDescent="0.2">
      <c r="C9">
        <v>2010</v>
      </c>
      <c r="D9" s="24">
        <v>14.067174326896925</v>
      </c>
    </row>
    <row r="10" spans="3:4" x14ac:dyDescent="0.2">
      <c r="C10">
        <v>2011</v>
      </c>
      <c r="D10" s="24">
        <v>30.079871252309708</v>
      </c>
    </row>
    <row r="11" spans="3:4" x14ac:dyDescent="0.2">
      <c r="C11">
        <v>2012</v>
      </c>
      <c r="D11" s="24">
        <v>8.540105849199243</v>
      </c>
    </row>
    <row r="12" spans="3:4" x14ac:dyDescent="0.2">
      <c r="C12">
        <v>2013</v>
      </c>
      <c r="D12" s="24">
        <v>35.881117478812442</v>
      </c>
    </row>
    <row r="13" spans="3:4" x14ac:dyDescent="0.2">
      <c r="C13">
        <v>2014</v>
      </c>
      <c r="D13" s="24">
        <v>8.3917170242182149</v>
      </c>
    </row>
    <row r="14" spans="3:4" x14ac:dyDescent="0.2">
      <c r="C14">
        <v>2015</v>
      </c>
      <c r="D14" s="24">
        <v>26.644213543532768</v>
      </c>
    </row>
    <row r="15" spans="3:4" x14ac:dyDescent="0.2">
      <c r="C15">
        <v>2016</v>
      </c>
      <c r="D15" s="24">
        <v>7.9906298802706832</v>
      </c>
    </row>
    <row r="16" spans="3:4" x14ac:dyDescent="0.2">
      <c r="C16">
        <v>2017</v>
      </c>
      <c r="D16" s="24">
        <v>10.196275687174495</v>
      </c>
    </row>
    <row r="17" spans="3:4" x14ac:dyDescent="0.2">
      <c r="C17">
        <v>2018</v>
      </c>
      <c r="D17" s="24">
        <v>17.151021805490842</v>
      </c>
    </row>
    <row r="18" spans="3:4" x14ac:dyDescent="0.2">
      <c r="C18">
        <v>2019</v>
      </c>
      <c r="D18" s="24">
        <v>-25.262089818779543</v>
      </c>
    </row>
    <row r="19" spans="3:4" x14ac:dyDescent="0.2">
      <c r="C19">
        <v>2020</v>
      </c>
      <c r="D19" s="24">
        <v>1.9251342706483543</v>
      </c>
    </row>
    <row r="20" spans="3:4" x14ac:dyDescent="0.2">
      <c r="C20">
        <v>2021</v>
      </c>
      <c r="D20" s="24">
        <v>-34.488086611823888</v>
      </c>
    </row>
    <row r="21" spans="3:4" x14ac:dyDescent="0.2">
      <c r="C21">
        <v>2022</v>
      </c>
      <c r="D21" s="24">
        <v>38.516403975341198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Views.Workfile.2" shapeId="3073" r:id="rId3">
          <objectPr defaultSize="0" r:id="rId4">
            <anchor moveWithCells="1">
              <from>
                <xdr:col>6</xdr:col>
                <xdr:colOff>0</xdr:colOff>
                <xdr:row>3</xdr:row>
                <xdr:rowOff>0</xdr:rowOff>
              </from>
              <to>
                <xdr:col>15</xdr:col>
                <xdr:colOff>558800</xdr:colOff>
                <xdr:row>15</xdr:row>
                <xdr:rowOff>177800</xdr:rowOff>
              </to>
            </anchor>
          </objectPr>
        </oleObject>
      </mc:Choice>
      <mc:Fallback>
        <oleObject progId="EViews.Workfile.2" shapeId="3073" r:id="rId3"/>
      </mc:Fallback>
    </mc:AlternateContent>
    <mc:AlternateContent xmlns:mc="http://schemas.openxmlformats.org/markup-compatibility/2006">
      <mc:Choice Requires="x14">
        <oleObject progId="EViews.Workfile.2" shapeId="3074" r:id="rId5">
          <objectPr defaultSize="0" r:id="rId6">
            <anchor moveWithCells="1">
              <from>
                <xdr:col>6</xdr:col>
                <xdr:colOff>0</xdr:colOff>
                <xdr:row>19</xdr:row>
                <xdr:rowOff>0</xdr:rowOff>
              </from>
              <to>
                <xdr:col>13</xdr:col>
                <xdr:colOff>0</xdr:colOff>
                <xdr:row>36</xdr:row>
                <xdr:rowOff>177800</xdr:rowOff>
              </to>
            </anchor>
          </objectPr>
        </oleObject>
      </mc:Choice>
      <mc:Fallback>
        <oleObject progId="EViews.Workfile.2" shapeId="3074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E3FF9-D037-4E45-B1AF-AD1012A1B5B2}">
  <dimension ref="C1:N75"/>
  <sheetViews>
    <sheetView topLeftCell="A74" zoomScale="99" zoomScaleNormal="99" workbookViewId="0">
      <selection activeCell="H76" sqref="H76"/>
    </sheetView>
  </sheetViews>
  <sheetFormatPr baseColWidth="10" defaultColWidth="8.6640625" defaultRowHeight="15" x14ac:dyDescent="0.2"/>
  <cols>
    <col min="1" max="2" width="8.6640625" style="1"/>
    <col min="3" max="3" width="22.5" style="8" bestFit="1" customWidth="1"/>
    <col min="4" max="4" width="13.33203125" style="1" bestFit="1" customWidth="1"/>
    <col min="5" max="6" width="8.6640625" style="1"/>
    <col min="7" max="7" width="14.33203125" style="1" customWidth="1"/>
    <col min="8" max="8" width="11.5" style="1" customWidth="1"/>
    <col min="9" max="9" width="14.33203125" style="1" customWidth="1"/>
    <col min="10" max="10" width="9.1640625" style="1" bestFit="1" customWidth="1"/>
    <col min="11" max="12" width="8.6640625" style="1"/>
    <col min="13" max="13" width="15.1640625" style="1" bestFit="1" customWidth="1"/>
    <col min="14" max="16384" width="8.6640625" style="1"/>
  </cols>
  <sheetData>
    <row r="1" spans="3:10" x14ac:dyDescent="0.2">
      <c r="D1" s="2"/>
      <c r="E1" s="2"/>
      <c r="F1" s="25" t="s">
        <v>0</v>
      </c>
      <c r="G1" s="25"/>
      <c r="H1" s="2"/>
      <c r="I1" s="3" t="s">
        <v>1</v>
      </c>
    </row>
    <row r="2" spans="3:10" ht="17" x14ac:dyDescent="0.2">
      <c r="C2" s="5" t="str">
        <f>'Data - Group Task 2'!C2</f>
        <v>Year</v>
      </c>
      <c r="D2" s="5" t="str">
        <f>'Data - Group Task 2'!D2</f>
        <v>Return</v>
      </c>
      <c r="E2" s="5" t="s">
        <v>4</v>
      </c>
      <c r="F2" s="5" t="s">
        <v>40</v>
      </c>
      <c r="G2" s="5" t="s">
        <v>41</v>
      </c>
      <c r="H2" s="6"/>
      <c r="I2" s="5" t="s">
        <v>42</v>
      </c>
      <c r="J2" s="7"/>
    </row>
    <row r="3" spans="3:10" x14ac:dyDescent="0.2">
      <c r="C3" s="1">
        <f>'Data - Group Task 2'!C3</f>
        <v>2004</v>
      </c>
      <c r="D3" s="9">
        <f>'Data - Group Task 2'!D3</f>
        <v>40.996138387579784</v>
      </c>
      <c r="E3" s="21">
        <f>D3-$D$24</f>
        <v>24.030576611376599</v>
      </c>
      <c r="F3" s="21">
        <f>E3/$D$25</f>
        <v>1.0767074124627021</v>
      </c>
      <c r="G3" s="21">
        <f>F3^3</f>
        <v>1.2482256672640268</v>
      </c>
      <c r="H3" s="21"/>
      <c r="I3" s="21">
        <f>F3^4</f>
        <v>1.3439738283693801</v>
      </c>
    </row>
    <row r="4" spans="3:10" x14ac:dyDescent="0.2">
      <c r="C4" s="1">
        <f>'Data - Group Task 2'!C4</f>
        <v>2005</v>
      </c>
      <c r="D4" s="9">
        <f>'Data - Group Task 2'!D4</f>
        <v>41.266558604885148</v>
      </c>
      <c r="E4" s="21">
        <f t="shared" ref="E4:E21" si="0">D4-$D$24</f>
        <v>24.300996828681964</v>
      </c>
      <c r="F4" s="21">
        <f t="shared" ref="F4:F21" si="1">E4/$D$25</f>
        <v>1.0888237864124899</v>
      </c>
      <c r="G4" s="21">
        <f t="shared" ref="G4:G21" si="2">F4^3</f>
        <v>1.290841144257151</v>
      </c>
      <c r="H4" s="21"/>
      <c r="I4" s="21">
        <f t="shared" ref="I4:I21" si="3">F4^4</f>
        <v>1.4054985423471023</v>
      </c>
    </row>
    <row r="5" spans="3:10" x14ac:dyDescent="0.2">
      <c r="C5" s="1">
        <f>'Data - Group Task 2'!C5</f>
        <v>2006</v>
      </c>
      <c r="D5" s="9">
        <f>'Data - Group Task 2'!D5</f>
        <v>50.031653082218888</v>
      </c>
      <c r="E5" s="21">
        <f t="shared" si="0"/>
        <v>33.066091306015707</v>
      </c>
      <c r="F5" s="21">
        <f t="shared" si="1"/>
        <v>1.4815502010676107</v>
      </c>
      <c r="G5" s="21">
        <f t="shared" si="2"/>
        <v>3.2519893548484822</v>
      </c>
      <c r="H5" s="21"/>
      <c r="I5" s="21">
        <f t="shared" si="3"/>
        <v>4.8179854825454989</v>
      </c>
    </row>
    <row r="6" spans="3:10" x14ac:dyDescent="0.2">
      <c r="C6" s="1">
        <f>'Data - Group Task 2'!C6</f>
        <v>2007</v>
      </c>
      <c r="D6" s="9">
        <f>'Data - Group Task 2'!D6</f>
        <v>28.365726944275949</v>
      </c>
      <c r="E6" s="21">
        <f t="shared" si="0"/>
        <v>11.400165168072764</v>
      </c>
      <c r="F6" s="21">
        <f t="shared" si="1"/>
        <v>0.51079266795254374</v>
      </c>
      <c r="G6" s="21">
        <f t="shared" si="2"/>
        <v>0.13327048063481997</v>
      </c>
      <c r="H6" s="21"/>
      <c r="I6" s="21">
        <f t="shared" si="3"/>
        <v>6.8073584362777509E-2</v>
      </c>
    </row>
    <row r="7" spans="3:10" x14ac:dyDescent="0.2">
      <c r="C7" s="1">
        <f>'Data - Group Task 2'!C7</f>
        <v>2008</v>
      </c>
      <c r="D7" s="9">
        <f>'Data - Group Task 2'!D7</f>
        <v>26.520801232665647</v>
      </c>
      <c r="E7" s="21">
        <f t="shared" si="0"/>
        <v>9.5552394564624628</v>
      </c>
      <c r="F7" s="21">
        <f t="shared" si="1"/>
        <v>0.42812943347179433</v>
      </c>
      <c r="G7" s="21">
        <f t="shared" si="2"/>
        <v>7.8473903936342237E-2</v>
      </c>
      <c r="H7" s="21"/>
      <c r="I7" s="21">
        <f t="shared" si="3"/>
        <v>3.359698803458621E-2</v>
      </c>
    </row>
    <row r="8" spans="3:10" x14ac:dyDescent="0.2">
      <c r="C8" s="1">
        <f>'Data - Group Task 2'!C8</f>
        <v>2009</v>
      </c>
      <c r="D8" s="9">
        <f>'Data - Group Task 2'!D8</f>
        <v>-4.4686931670563705</v>
      </c>
      <c r="E8" s="21">
        <f t="shared" si="0"/>
        <v>-21.434254943259553</v>
      </c>
      <c r="F8" s="21">
        <f t="shared" si="1"/>
        <v>-0.96037733722531848</v>
      </c>
      <c r="G8" s="21">
        <f t="shared" si="2"/>
        <v>-0.88577967207842612</v>
      </c>
      <c r="H8" s="21"/>
      <c r="I8" s="21">
        <f t="shared" si="3"/>
        <v>0.8506827228389946</v>
      </c>
    </row>
    <row r="9" spans="3:10" x14ac:dyDescent="0.2">
      <c r="C9" s="1">
        <f>'Data - Group Task 2'!C9</f>
        <v>2010</v>
      </c>
      <c r="D9" s="9">
        <f>'Data - Group Task 2'!D9</f>
        <v>14.067174326896925</v>
      </c>
      <c r="E9" s="21">
        <f t="shared" si="0"/>
        <v>-2.8983874493062594</v>
      </c>
      <c r="F9" s="21">
        <f t="shared" si="1"/>
        <v>-0.12986435162689766</v>
      </c>
      <c r="G9" s="21">
        <f t="shared" si="2"/>
        <v>-2.1901298011753547E-3</v>
      </c>
      <c r="H9" s="21"/>
      <c r="I9" s="21">
        <f t="shared" si="3"/>
        <v>2.8441978660838374E-4</v>
      </c>
    </row>
    <row r="10" spans="3:10" x14ac:dyDescent="0.2">
      <c r="C10" s="1">
        <f>'Data - Group Task 2'!C10</f>
        <v>2011</v>
      </c>
      <c r="D10" s="9">
        <f>'Data - Group Task 2'!D10</f>
        <v>30.079871252309708</v>
      </c>
      <c r="E10" s="21">
        <f t="shared" si="0"/>
        <v>13.114309476106524</v>
      </c>
      <c r="F10" s="21">
        <f t="shared" si="1"/>
        <v>0.58759614680110939</v>
      </c>
      <c r="G10" s="21">
        <f t="shared" si="2"/>
        <v>0.20287887017676551</v>
      </c>
      <c r="H10" s="21"/>
      <c r="I10" s="21">
        <f t="shared" si="3"/>
        <v>0.11921084238322992</v>
      </c>
    </row>
    <row r="11" spans="3:10" x14ac:dyDescent="0.2">
      <c r="C11" s="1">
        <f>'Data - Group Task 2'!C11</f>
        <v>2012</v>
      </c>
      <c r="D11" s="9">
        <f>'Data - Group Task 2'!D11</f>
        <v>8.540105849199243</v>
      </c>
      <c r="E11" s="21">
        <f t="shared" si="0"/>
        <v>-8.4254559270039415</v>
      </c>
      <c r="F11" s="21">
        <f t="shared" si="1"/>
        <v>-0.37750866309584041</v>
      </c>
      <c r="G11" s="21">
        <f t="shared" si="2"/>
        <v>-5.3799813095898728E-2</v>
      </c>
      <c r="H11" s="21"/>
      <c r="I11" s="21">
        <f t="shared" si="3"/>
        <v>2.0309895516638816E-2</v>
      </c>
    </row>
    <row r="12" spans="3:10" x14ac:dyDescent="0.2">
      <c r="C12" s="1">
        <f>'Data - Group Task 2'!C12</f>
        <v>2013</v>
      </c>
      <c r="D12" s="9">
        <f>'Data - Group Task 2'!D12</f>
        <v>35.881117478812442</v>
      </c>
      <c r="E12" s="21">
        <f t="shared" si="0"/>
        <v>18.915555702609257</v>
      </c>
      <c r="F12" s="21">
        <f t="shared" si="1"/>
        <v>0.84752519114371017</v>
      </c>
      <c r="G12" s="21">
        <f t="shared" si="2"/>
        <v>0.6087764545777139</v>
      </c>
      <c r="H12" s="21"/>
      <c r="I12" s="21">
        <f t="shared" si="3"/>
        <v>0.51595338102976718</v>
      </c>
    </row>
    <row r="13" spans="3:10" x14ac:dyDescent="0.2">
      <c r="C13" s="1">
        <f>'Data - Group Task 2'!C13</f>
        <v>2014</v>
      </c>
      <c r="D13" s="9">
        <f>'Data - Group Task 2'!D13</f>
        <v>8.3917170242182149</v>
      </c>
      <c r="E13" s="21">
        <f t="shared" si="0"/>
        <v>-8.5738447519849696</v>
      </c>
      <c r="F13" s="21">
        <f t="shared" si="1"/>
        <v>-0.38415733201325891</v>
      </c>
      <c r="G13" s="21">
        <f t="shared" si="2"/>
        <v>-5.669273116780929E-2</v>
      </c>
      <c r="H13" s="21"/>
      <c r="I13" s="21">
        <f t="shared" si="3"/>
        <v>2.1778928349970545E-2</v>
      </c>
    </row>
    <row r="14" spans="3:10" x14ac:dyDescent="0.2">
      <c r="C14" s="1">
        <f>'Data - Group Task 2'!C14</f>
        <v>2015</v>
      </c>
      <c r="D14" s="9">
        <f>'Data - Group Task 2'!D14</f>
        <v>26.644213543532768</v>
      </c>
      <c r="E14" s="21">
        <f t="shared" si="0"/>
        <v>9.6786517673295833</v>
      </c>
      <c r="F14" s="21">
        <f t="shared" si="1"/>
        <v>0.433659011560939</v>
      </c>
      <c r="G14" s="21">
        <f t="shared" si="2"/>
        <v>8.1553973692665371E-2</v>
      </c>
      <c r="H14" s="21"/>
      <c r="I14" s="21">
        <f t="shared" si="3"/>
        <v>3.5366615620428088E-2</v>
      </c>
    </row>
    <row r="15" spans="3:10" x14ac:dyDescent="0.2">
      <c r="C15" s="1">
        <f>'Data - Group Task 2'!C15</f>
        <v>2016</v>
      </c>
      <c r="D15" s="9">
        <f>'Data - Group Task 2'!D15</f>
        <v>7.9906298802706832</v>
      </c>
      <c r="E15" s="21">
        <f t="shared" si="0"/>
        <v>-8.9749318959325013</v>
      </c>
      <c r="F15" s="21">
        <f t="shared" si="1"/>
        <v>-0.40212833237316514</v>
      </c>
      <c r="G15" s="21">
        <f t="shared" si="2"/>
        <v>-6.5027044938465256E-2</v>
      </c>
      <c r="H15" s="21"/>
      <c r="I15" s="21">
        <f t="shared" si="3"/>
        <v>2.6149217140259903E-2</v>
      </c>
    </row>
    <row r="16" spans="3:10" x14ac:dyDescent="0.2">
      <c r="C16" s="1">
        <f>'Data - Group Task 2'!C16</f>
        <v>2017</v>
      </c>
      <c r="D16" s="9">
        <f>'Data - Group Task 2'!D16</f>
        <v>10.196275687174495</v>
      </c>
      <c r="E16" s="21">
        <f t="shared" si="0"/>
        <v>-6.7692860890286894</v>
      </c>
      <c r="F16" s="21">
        <f t="shared" si="1"/>
        <v>-0.30330277242233511</v>
      </c>
      <c r="G16" s="21">
        <f t="shared" si="2"/>
        <v>-2.7901602056787995E-2</v>
      </c>
      <c r="H16" s="21"/>
      <c r="I16" s="21">
        <f t="shared" si="3"/>
        <v>8.4626332588485266E-3</v>
      </c>
    </row>
    <row r="17" spans="3:14" x14ac:dyDescent="0.2">
      <c r="C17" s="1">
        <f>'Data - Group Task 2'!C17</f>
        <v>2018</v>
      </c>
      <c r="D17" s="9">
        <f>'Data - Group Task 2'!D17</f>
        <v>17.151021805490842</v>
      </c>
      <c r="E17" s="21">
        <f t="shared" si="0"/>
        <v>0.18546002928765759</v>
      </c>
      <c r="F17" s="21">
        <f t="shared" si="1"/>
        <v>8.3096711110558601E-3</v>
      </c>
      <c r="G17" s="21">
        <f t="shared" si="2"/>
        <v>5.7378805833314484E-7</v>
      </c>
      <c r="H17" s="21"/>
      <c r="I17" s="21">
        <f t="shared" si="3"/>
        <v>4.7679900521997679E-9</v>
      </c>
    </row>
    <row r="18" spans="3:14" x14ac:dyDescent="0.2">
      <c r="C18" s="1">
        <f>'Data - Group Task 2'!C18</f>
        <v>2019</v>
      </c>
      <c r="D18" s="9">
        <f>'Data - Group Task 2'!D18</f>
        <v>-25.262089818779543</v>
      </c>
      <c r="E18" s="21">
        <f t="shared" si="0"/>
        <v>-42.227651594982731</v>
      </c>
      <c r="F18" s="21">
        <f t="shared" si="1"/>
        <v>-1.8920405539368277</v>
      </c>
      <c r="G18" s="21">
        <f t="shared" si="2"/>
        <v>-6.7731598057381008</v>
      </c>
      <c r="H18" s="21"/>
      <c r="I18" s="21">
        <f t="shared" si="3"/>
        <v>12.815093030751372</v>
      </c>
    </row>
    <row r="19" spans="3:14" x14ac:dyDescent="0.2">
      <c r="C19" s="1">
        <f>'Data - Group Task 2'!C19</f>
        <v>2020</v>
      </c>
      <c r="D19" s="9">
        <f>'Data - Group Task 2'!D19</f>
        <v>1.9251342706483543</v>
      </c>
      <c r="E19" s="21">
        <f t="shared" si="0"/>
        <v>-15.040427505554831</v>
      </c>
      <c r="F19" s="21">
        <f t="shared" si="1"/>
        <v>-0.67389726196466448</v>
      </c>
      <c r="G19" s="21">
        <f t="shared" si="2"/>
        <v>-0.30604203107011546</v>
      </c>
      <c r="H19" s="21"/>
      <c r="I19" s="21">
        <f t="shared" si="3"/>
        <v>0.20624088678425556</v>
      </c>
    </row>
    <row r="20" spans="3:14" x14ac:dyDescent="0.2">
      <c r="C20" s="1">
        <f>'Data - Group Task 2'!C20</f>
        <v>2021</v>
      </c>
      <c r="D20" s="9">
        <f>'Data - Group Task 2'!D20</f>
        <v>-34.488086611823888</v>
      </c>
      <c r="E20" s="21">
        <f t="shared" si="0"/>
        <v>-51.453648388027077</v>
      </c>
      <c r="F20" s="21">
        <f t="shared" si="1"/>
        <v>-2.3054180311016967</v>
      </c>
      <c r="G20" s="21">
        <f t="shared" si="2"/>
        <v>-12.253186862551591</v>
      </c>
      <c r="H20" s="21"/>
      <c r="I20" s="21">
        <f t="shared" si="3"/>
        <v>28.248717931384864</v>
      </c>
    </row>
    <row r="21" spans="3:14" x14ac:dyDescent="0.2">
      <c r="C21" s="1">
        <f>'Data - Group Task 2'!C21</f>
        <v>2022</v>
      </c>
      <c r="D21" s="9">
        <f>'Data - Group Task 2'!D21</f>
        <v>38.516403975341198</v>
      </c>
      <c r="E21" s="21">
        <f t="shared" si="0"/>
        <v>21.550842199138014</v>
      </c>
      <c r="F21" s="21">
        <f t="shared" si="1"/>
        <v>0.96560111377604829</v>
      </c>
      <c r="G21" s="21">
        <f t="shared" si="2"/>
        <v>0.90031248781835604</v>
      </c>
      <c r="H21" s="21"/>
      <c r="I21" s="21">
        <f t="shared" si="3"/>
        <v>0.86934274098388964</v>
      </c>
    </row>
    <row r="23" spans="3:14" x14ac:dyDescent="0.2">
      <c r="C23" s="20" t="s">
        <v>0</v>
      </c>
      <c r="F23" s="4"/>
      <c r="G23" s="4"/>
      <c r="I23" s="4"/>
      <c r="J23" s="2"/>
    </row>
    <row r="24" spans="3:14" x14ac:dyDescent="0.2">
      <c r="C24" s="8" t="s">
        <v>5</v>
      </c>
      <c r="D24" s="1">
        <f>AVERAGE(D3:D21)</f>
        <v>16.965561776203185</v>
      </c>
    </row>
    <row r="25" spans="3:14" x14ac:dyDescent="0.2">
      <c r="C25" s="8" t="s">
        <v>6</v>
      </c>
      <c r="D25" s="1">
        <f>_xlfn.STDEV.S(D3:D21)</f>
        <v>22.318576368312161</v>
      </c>
    </row>
    <row r="26" spans="3:14" x14ac:dyDescent="0.2">
      <c r="C26" s="8" t="s">
        <v>7</v>
      </c>
      <c r="D26" s="1">
        <f>COUNT(D3:D21)</f>
        <v>19</v>
      </c>
      <c r="M26" s="22"/>
      <c r="N26" s="22"/>
    </row>
    <row r="27" spans="3:14" x14ac:dyDescent="0.2">
      <c r="C27" s="8" t="s">
        <v>8</v>
      </c>
      <c r="D27" s="1">
        <f>D26-1</f>
        <v>18</v>
      </c>
    </row>
    <row r="28" spans="3:14" x14ac:dyDescent="0.2">
      <c r="C28" s="8" t="s">
        <v>9</v>
      </c>
      <c r="D28" s="1">
        <f>D26-2</f>
        <v>17</v>
      </c>
    </row>
    <row r="29" spans="3:14" x14ac:dyDescent="0.2">
      <c r="C29" s="8" t="s">
        <v>10</v>
      </c>
      <c r="D29" s="1">
        <f>D26/(D27*D28)</f>
        <v>6.2091503267973858E-2</v>
      </c>
      <c r="N29" s="9"/>
    </row>
    <row r="30" spans="3:14" ht="17" x14ac:dyDescent="0.2">
      <c r="C30" s="6" t="s">
        <v>43</v>
      </c>
      <c r="D30" s="9">
        <f>SUM(G3:G21)</f>
        <v>-12.627456781503987</v>
      </c>
    </row>
    <row r="31" spans="3:14" x14ac:dyDescent="0.2">
      <c r="C31" s="6"/>
    </row>
    <row r="32" spans="3:14" x14ac:dyDescent="0.2">
      <c r="C32" s="8" t="s">
        <v>11</v>
      </c>
      <c r="D32" s="1">
        <f>D29*D30</f>
        <v>-0.78405777401495347</v>
      </c>
      <c r="N32" s="9"/>
    </row>
    <row r="33" spans="3:14" x14ac:dyDescent="0.2">
      <c r="C33" s="8" t="s">
        <v>12</v>
      </c>
      <c r="D33" s="1">
        <f>SKEW(D3:D21)</f>
        <v>-0.78405777401495313</v>
      </c>
      <c r="N33" s="9"/>
    </row>
    <row r="34" spans="3:14" x14ac:dyDescent="0.2">
      <c r="N34" s="9"/>
    </row>
    <row r="35" spans="3:14" x14ac:dyDescent="0.2">
      <c r="C35" s="20" t="s">
        <v>13</v>
      </c>
    </row>
    <row r="36" spans="3:14" x14ac:dyDescent="0.2">
      <c r="C36" s="8" t="s">
        <v>5</v>
      </c>
      <c r="D36" s="1">
        <f>AVERAGE(D3:D21)</f>
        <v>16.965561776203185</v>
      </c>
    </row>
    <row r="37" spans="3:14" x14ac:dyDescent="0.2">
      <c r="C37" s="8" t="s">
        <v>6</v>
      </c>
      <c r="D37" s="9">
        <f>_xlfn.STDEV.S(D3:D21)</f>
        <v>22.318576368312161</v>
      </c>
    </row>
    <row r="38" spans="3:14" x14ac:dyDescent="0.2">
      <c r="C38" s="8" t="s">
        <v>7</v>
      </c>
      <c r="D38" s="1">
        <f>COUNT(D3:D21)</f>
        <v>19</v>
      </c>
    </row>
    <row r="39" spans="3:14" x14ac:dyDescent="0.2">
      <c r="C39" s="8" t="s">
        <v>14</v>
      </c>
      <c r="D39" s="1">
        <f>D38+1</f>
        <v>20</v>
      </c>
    </row>
    <row r="40" spans="3:14" x14ac:dyDescent="0.2">
      <c r="C40" s="8" t="s">
        <v>15</v>
      </c>
      <c r="D40" s="1">
        <f>D38*D39</f>
        <v>380</v>
      </c>
    </row>
    <row r="41" spans="3:14" x14ac:dyDescent="0.2">
      <c r="C41" s="8" t="s">
        <v>8</v>
      </c>
      <c r="D41" s="1">
        <f>D38-1</f>
        <v>18</v>
      </c>
    </row>
    <row r="42" spans="3:14" x14ac:dyDescent="0.2">
      <c r="C42" s="8" t="s">
        <v>9</v>
      </c>
      <c r="D42" s="1">
        <f>D38-2</f>
        <v>17</v>
      </c>
    </row>
    <row r="43" spans="3:14" x14ac:dyDescent="0.2">
      <c r="C43" s="8" t="s">
        <v>16</v>
      </c>
      <c r="D43" s="1">
        <f>D38-3</f>
        <v>16</v>
      </c>
    </row>
    <row r="44" spans="3:14" x14ac:dyDescent="0.2">
      <c r="C44" s="8" t="s">
        <v>17</v>
      </c>
      <c r="D44" s="1">
        <f>D41*D42*D43</f>
        <v>4896</v>
      </c>
    </row>
    <row r="45" spans="3:14" x14ac:dyDescent="0.2">
      <c r="C45" s="8" t="s">
        <v>18</v>
      </c>
      <c r="D45" s="9">
        <f>(D38*D39)/(D41*D42*D43)</f>
        <v>7.7614379084967322E-2</v>
      </c>
    </row>
    <row r="46" spans="3:14" ht="17" x14ac:dyDescent="0.2">
      <c r="C46" s="10" t="s">
        <v>44</v>
      </c>
      <c r="D46" s="11">
        <f>SUM(I3:I21)</f>
        <v>51.40672167625646</v>
      </c>
    </row>
    <row r="47" spans="3:14" ht="17" x14ac:dyDescent="0.2">
      <c r="C47" s="5" t="s">
        <v>45</v>
      </c>
      <c r="D47" s="11">
        <f>(D40/D44)*D46</f>
        <v>3.9899007836963758</v>
      </c>
    </row>
    <row r="48" spans="3:14" ht="17" x14ac:dyDescent="0.2">
      <c r="C48" s="8" t="s">
        <v>46</v>
      </c>
      <c r="D48" s="1">
        <f>3*(D41^2)</f>
        <v>972</v>
      </c>
    </row>
    <row r="49" spans="3:8" x14ac:dyDescent="0.2">
      <c r="C49" s="8" t="s">
        <v>19</v>
      </c>
      <c r="D49" s="1">
        <f>D42*D43</f>
        <v>272</v>
      </c>
    </row>
    <row r="50" spans="3:8" ht="17" x14ac:dyDescent="0.2">
      <c r="C50" s="5" t="s">
        <v>47</v>
      </c>
      <c r="D50" s="9">
        <f>(D48)/D49</f>
        <v>3.5735294117647061</v>
      </c>
    </row>
    <row r="52" spans="3:8" x14ac:dyDescent="0.2">
      <c r="C52" s="12" t="s">
        <v>20</v>
      </c>
      <c r="D52" s="9">
        <f>D47-D50</f>
        <v>0.41637137193166973</v>
      </c>
    </row>
    <row r="53" spans="3:8" x14ac:dyDescent="0.2">
      <c r="C53" s="12" t="s">
        <v>21</v>
      </c>
      <c r="D53" s="9">
        <f>KURT(D3:D21)</f>
        <v>0.41637137193166662</v>
      </c>
    </row>
    <row r="56" spans="3:8" x14ac:dyDescent="0.2">
      <c r="C56" s="20" t="s">
        <v>22</v>
      </c>
    </row>
    <row r="57" spans="3:8" x14ac:dyDescent="0.2">
      <c r="C57" s="8" t="s">
        <v>23</v>
      </c>
      <c r="D57" s="9">
        <f>D32</f>
        <v>-0.78405777401495347</v>
      </c>
    </row>
    <row r="58" spans="3:8" x14ac:dyDescent="0.2">
      <c r="C58" s="8" t="s">
        <v>24</v>
      </c>
      <c r="D58" s="9">
        <f>D52</f>
        <v>0.41637137193166973</v>
      </c>
      <c r="E58" s="13" t="s">
        <v>25</v>
      </c>
    </row>
    <row r="59" spans="3:8" x14ac:dyDescent="0.2">
      <c r="C59" s="8" t="s">
        <v>7</v>
      </c>
      <c r="D59" s="1">
        <f>D26</f>
        <v>19</v>
      </c>
    </row>
    <row r="60" spans="3:8" ht="17" x14ac:dyDescent="0.2">
      <c r="C60" s="8" t="s">
        <v>48</v>
      </c>
      <c r="D60" s="9">
        <f>D57^2</f>
        <v>0.61474659299328382</v>
      </c>
    </row>
    <row r="61" spans="3:8" ht="17" x14ac:dyDescent="0.2">
      <c r="C61" s="8" t="s">
        <v>49</v>
      </c>
      <c r="D61" s="9">
        <f>D52^2</f>
        <v>0.17336511936426086</v>
      </c>
    </row>
    <row r="62" spans="3:8" ht="17" x14ac:dyDescent="0.2">
      <c r="C62" s="8" t="s">
        <v>50</v>
      </c>
      <c r="D62" s="9">
        <f>D60/6</f>
        <v>0.10245776549888064</v>
      </c>
    </row>
    <row r="63" spans="3:8" ht="17" x14ac:dyDescent="0.2">
      <c r="C63" s="8" t="s">
        <v>51</v>
      </c>
      <c r="D63" s="9">
        <f>D61/24</f>
        <v>7.2235466401775359E-3</v>
      </c>
      <c r="H63" s="14"/>
    </row>
    <row r="64" spans="3:8" x14ac:dyDescent="0.2">
      <c r="H64" s="14"/>
    </row>
    <row r="65" spans="3:5" x14ac:dyDescent="0.2">
      <c r="C65" s="8" t="s">
        <v>26</v>
      </c>
      <c r="D65" s="9">
        <f>D59*(D62+D63)</f>
        <v>2.0839449306421054</v>
      </c>
    </row>
    <row r="67" spans="3:5" x14ac:dyDescent="0.2">
      <c r="C67" s="8" t="s">
        <v>27</v>
      </c>
    </row>
    <row r="68" spans="3:5" x14ac:dyDescent="0.2">
      <c r="E68" s="2" t="s">
        <v>53</v>
      </c>
    </row>
    <row r="69" spans="3:5" x14ac:dyDescent="0.2">
      <c r="C69" s="8" t="s">
        <v>28</v>
      </c>
      <c r="D69" s="9">
        <f>_xlfn.CHISQ.INV.RT(0.01,2)</f>
        <v>9.2103403719761818</v>
      </c>
      <c r="E69" s="1" t="str">
        <f>IF(D69&gt;$D$65,"Data is normally distributed","Data is not normally distributed")</f>
        <v>Data is normally distributed</v>
      </c>
    </row>
    <row r="70" spans="3:5" x14ac:dyDescent="0.2">
      <c r="C70" s="8" t="s">
        <v>29</v>
      </c>
      <c r="D70" s="9">
        <f>_xlfn.CHISQ.INV.RT(0.05,2)</f>
        <v>5.9914645471079817</v>
      </c>
      <c r="E70" s="1" t="str">
        <f t="shared" ref="E70:E71" si="4">IF(D70&gt;$D$65,"Data is normally distributed","Data is not normally distributed")</f>
        <v>Data is normally distributed</v>
      </c>
    </row>
    <row r="71" spans="3:5" x14ac:dyDescent="0.2">
      <c r="C71" s="8" t="s">
        <v>30</v>
      </c>
      <c r="D71" s="9">
        <f>_xlfn.CHISQ.INV.RT(0.1,2)</f>
        <v>4.6051701859880909</v>
      </c>
      <c r="E71" s="1" t="str">
        <f t="shared" si="4"/>
        <v>Data is normally distributed</v>
      </c>
    </row>
    <row r="74" spans="3:5" x14ac:dyDescent="0.2">
      <c r="C74" s="8" t="s">
        <v>31</v>
      </c>
    </row>
    <row r="75" spans="3:5" x14ac:dyDescent="0.2">
      <c r="C75" s="8" t="s">
        <v>32</v>
      </c>
      <c r="D75" s="9">
        <f>_xlfn.CHISQ.DIST.RT(D65,2)</f>
        <v>0.35275819198302932</v>
      </c>
      <c r="E75" s="9" t="str">
        <f>IF(0.1&gt;D75,"Data is not normally distributed","Data is normally distributed")</f>
        <v>Data is normally distributed</v>
      </c>
    </row>
  </sheetData>
  <mergeCells count="1">
    <mergeCell ref="F1:G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Views.Workfile.2" shapeId="1025" r:id="rId3">
          <objectPr defaultSize="0" r:id="rId4">
            <anchor moveWithCells="1">
              <from>
                <xdr:col>7</xdr:col>
                <xdr:colOff>0</xdr:colOff>
                <xdr:row>59</xdr:row>
                <xdr:rowOff>0</xdr:rowOff>
              </from>
              <to>
                <xdr:col>15</xdr:col>
                <xdr:colOff>381000</xdr:colOff>
                <xdr:row>71</xdr:row>
                <xdr:rowOff>63500</xdr:rowOff>
              </to>
            </anchor>
          </objectPr>
        </oleObject>
      </mc:Choice>
      <mc:Fallback>
        <oleObject progId="EViews.Workfile.2" shapeId="1025" r:id="rId3"/>
      </mc:Fallback>
    </mc:AlternateContent>
    <mc:AlternateContent xmlns:mc="http://schemas.openxmlformats.org/markup-compatibility/2006">
      <mc:Choice Requires="x14">
        <oleObject progId="EViews.Workfile.2" shapeId="1026" r:id="rId5">
          <objectPr defaultSize="0" r:id="rId6">
            <anchor moveWithCells="1">
              <from>
                <xdr:col>7</xdr:col>
                <xdr:colOff>0</xdr:colOff>
                <xdr:row>75</xdr:row>
                <xdr:rowOff>0</xdr:rowOff>
              </from>
              <to>
                <xdr:col>12</xdr:col>
                <xdr:colOff>787400</xdr:colOff>
                <xdr:row>92</xdr:row>
                <xdr:rowOff>177800</xdr:rowOff>
              </to>
            </anchor>
          </objectPr>
        </oleObject>
      </mc:Choice>
      <mc:Fallback>
        <oleObject progId="EViews.Workfile.2" shapeId="1026" r:id="rId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C42C-CD01-1C44-8D76-3DD333EB5D77}">
  <dimension ref="C1:P57"/>
  <sheetViews>
    <sheetView topLeftCell="A52" zoomScale="89" zoomScaleNormal="89" workbookViewId="0">
      <selection activeCell="H58" sqref="H58"/>
    </sheetView>
  </sheetViews>
  <sheetFormatPr baseColWidth="10" defaultColWidth="8.6640625" defaultRowHeight="15" x14ac:dyDescent="0.2"/>
  <cols>
    <col min="1" max="2" width="8.6640625" style="1"/>
    <col min="3" max="3" width="33.33203125" style="1" bestFit="1" customWidth="1"/>
    <col min="4" max="4" width="13.6640625" style="1" bestFit="1" customWidth="1"/>
    <col min="5" max="5" width="12.5" style="1" customWidth="1"/>
    <col min="6" max="6" width="10.1640625" style="1" bestFit="1" customWidth="1"/>
    <col min="7" max="7" width="12.83203125" style="1" bestFit="1" customWidth="1"/>
    <col min="8" max="8" width="11.5" style="1" customWidth="1"/>
    <col min="9" max="9" width="12.33203125" style="1" bestFit="1" customWidth="1"/>
    <col min="10" max="10" width="9.33203125" style="1" bestFit="1" customWidth="1"/>
    <col min="11" max="14" width="8.6640625" style="1"/>
    <col min="15" max="15" width="16.5" style="1" bestFit="1" customWidth="1"/>
    <col min="16" max="16384" width="8.6640625" style="1"/>
  </cols>
  <sheetData>
    <row r="1" spans="3:10" x14ac:dyDescent="0.2">
      <c r="F1" s="26" t="s">
        <v>0</v>
      </c>
      <c r="G1" s="26"/>
      <c r="I1" s="17" t="s">
        <v>1</v>
      </c>
      <c r="J1" s="4"/>
    </row>
    <row r="2" spans="3:10" ht="17" x14ac:dyDescent="0.2">
      <c r="C2" s="5" t="str">
        <f>'Data - Group Task 2'!C2</f>
        <v>Year</v>
      </c>
      <c r="D2" s="5" t="str">
        <f>'Data - Group Task 2'!D2</f>
        <v>Return</v>
      </c>
      <c r="E2" s="5" t="s">
        <v>4</v>
      </c>
      <c r="F2" s="5" t="s">
        <v>40</v>
      </c>
      <c r="G2" s="5" t="s">
        <v>41</v>
      </c>
      <c r="H2" s="8"/>
      <c r="I2" s="5" t="s">
        <v>42</v>
      </c>
      <c r="J2" s="4"/>
    </row>
    <row r="3" spans="3:10" x14ac:dyDescent="0.2">
      <c r="C3" s="1">
        <f>'Data - Group Task 2'!C3</f>
        <v>2004</v>
      </c>
      <c r="D3" s="9">
        <f>'Data - Group Task 2'!D3</f>
        <v>40.996138387579784</v>
      </c>
      <c r="E3" s="11">
        <f t="shared" ref="E3" si="0">D3-$D$24</f>
        <v>24.030576611376599</v>
      </c>
      <c r="F3" s="11">
        <f t="shared" ref="F3" si="1">E3/$D$25</f>
        <v>1.1062117084142622</v>
      </c>
      <c r="G3" s="11">
        <f>F3^3</f>
        <v>1.3536760727852359</v>
      </c>
      <c r="H3" s="11"/>
      <c r="I3" s="11">
        <f>F3^4</f>
        <v>1.4974523211152651</v>
      </c>
      <c r="J3" s="18"/>
    </row>
    <row r="4" spans="3:10" x14ac:dyDescent="0.2">
      <c r="C4" s="1">
        <f>'Data - Group Task 2'!C4</f>
        <v>2005</v>
      </c>
      <c r="D4" s="9">
        <f>'Data - Group Task 2'!D4</f>
        <v>41.266558604885148</v>
      </c>
      <c r="E4" s="11">
        <f t="shared" ref="E4:E21" si="2">D4-$D$24</f>
        <v>24.300996828681964</v>
      </c>
      <c r="F4" s="11">
        <f t="shared" ref="F4:F21" si="3">E4/$D$25</f>
        <v>1.1186600992878089</v>
      </c>
      <c r="G4" s="11">
        <f t="shared" ref="G4:G21" si="4">F4^3</f>
        <v>1.3998917155562793</v>
      </c>
      <c r="H4" s="11"/>
      <c r="I4" s="11">
        <f t="shared" ref="I4:I21" si="5">F4^4</f>
        <v>1.5660030055163687</v>
      </c>
      <c r="J4" s="18"/>
    </row>
    <row r="5" spans="3:10" x14ac:dyDescent="0.2">
      <c r="C5" s="1">
        <f>'Data - Group Task 2'!C5</f>
        <v>2006</v>
      </c>
      <c r="D5" s="9">
        <f>'Data - Group Task 2'!D5</f>
        <v>50.031653082218888</v>
      </c>
      <c r="E5" s="11">
        <f t="shared" si="2"/>
        <v>33.066091306015707</v>
      </c>
      <c r="F5" s="11">
        <f t="shared" si="3"/>
        <v>1.5221481342604468</v>
      </c>
      <c r="G5" s="11">
        <f t="shared" si="4"/>
        <v>3.5267182001309858</v>
      </c>
      <c r="H5" s="11"/>
      <c r="I5" s="11">
        <f t="shared" si="5"/>
        <v>5.3681875283917408</v>
      </c>
      <c r="J5" s="18"/>
    </row>
    <row r="6" spans="3:10" x14ac:dyDescent="0.2">
      <c r="C6" s="1">
        <f>'Data - Group Task 2'!C6</f>
        <v>2007</v>
      </c>
      <c r="D6" s="9">
        <f>'Data - Group Task 2'!D6</f>
        <v>28.365726944275949</v>
      </c>
      <c r="E6" s="11">
        <f t="shared" si="2"/>
        <v>11.400165168072764</v>
      </c>
      <c r="F6" s="11">
        <f t="shared" si="3"/>
        <v>0.52478957915675717</v>
      </c>
      <c r="G6" s="11">
        <f t="shared" si="4"/>
        <v>0.14452920299209354</v>
      </c>
      <c r="H6" s="11"/>
      <c r="I6" s="11">
        <f t="shared" si="5"/>
        <v>7.5847419614082298E-2</v>
      </c>
      <c r="J6" s="18"/>
    </row>
    <row r="7" spans="3:10" x14ac:dyDescent="0.2">
      <c r="C7" s="1">
        <f>'Data - Group Task 2'!C7</f>
        <v>2008</v>
      </c>
      <c r="D7" s="9">
        <f>'Data - Group Task 2'!D7</f>
        <v>26.520801232665647</v>
      </c>
      <c r="E7" s="11">
        <f t="shared" si="2"/>
        <v>9.5552394564624628</v>
      </c>
      <c r="F7" s="11">
        <f t="shared" si="3"/>
        <v>0.43986117912945061</v>
      </c>
      <c r="G7" s="11">
        <f t="shared" si="4"/>
        <v>8.5103398273738667E-2</v>
      </c>
      <c r="H7" s="11"/>
      <c r="I7" s="11">
        <f t="shared" si="5"/>
        <v>3.7433681112609939E-2</v>
      </c>
      <c r="J7" s="18"/>
    </row>
    <row r="8" spans="3:10" ht="14" customHeight="1" x14ac:dyDescent="0.2">
      <c r="C8" s="1">
        <f>'Data - Group Task 2'!C8</f>
        <v>2009</v>
      </c>
      <c r="D8" s="9">
        <f>'Data - Group Task 2'!D8</f>
        <v>-4.4686931670563705</v>
      </c>
      <c r="E8" s="11">
        <f t="shared" si="2"/>
        <v>-21.434254943259553</v>
      </c>
      <c r="F8" s="11">
        <f t="shared" si="3"/>
        <v>-0.98669391762096859</v>
      </c>
      <c r="G8" s="11">
        <f t="shared" si="4"/>
        <v>-0.96061055248152605</v>
      </c>
      <c r="H8" s="11"/>
      <c r="I8" s="11">
        <f t="shared" si="5"/>
        <v>0.94782858933603997</v>
      </c>
      <c r="J8" s="18"/>
    </row>
    <row r="9" spans="3:10" x14ac:dyDescent="0.2">
      <c r="C9" s="1">
        <f>'Data - Group Task 2'!C9</f>
        <v>2010</v>
      </c>
      <c r="D9" s="9">
        <f>'Data - Group Task 2'!D9</f>
        <v>14.067174326896925</v>
      </c>
      <c r="E9" s="11">
        <f t="shared" si="2"/>
        <v>-2.8983874493062594</v>
      </c>
      <c r="F9" s="11">
        <f t="shared" si="3"/>
        <v>-0.1334229379425558</v>
      </c>
      <c r="G9" s="11">
        <f t="shared" si="4"/>
        <v>-2.375152495176067E-3</v>
      </c>
      <c r="H9" s="11"/>
      <c r="I9" s="11">
        <f t="shared" si="5"/>
        <v>3.1689982396798297E-4</v>
      </c>
      <c r="J9" s="18"/>
    </row>
    <row r="10" spans="3:10" x14ac:dyDescent="0.2">
      <c r="C10" s="1">
        <f>'Data - Group Task 2'!C10</f>
        <v>2011</v>
      </c>
      <c r="D10" s="9">
        <f>'Data - Group Task 2'!D10</f>
        <v>30.079871252309708</v>
      </c>
      <c r="E10" s="11">
        <f t="shared" si="2"/>
        <v>13.114309476106524</v>
      </c>
      <c r="F10" s="11">
        <f t="shared" si="3"/>
        <v>0.60369765257189545</v>
      </c>
      <c r="G10" s="11">
        <f t="shared" si="4"/>
        <v>0.22001812607647575</v>
      </c>
      <c r="H10" s="11"/>
      <c r="I10" s="11">
        <f t="shared" si="5"/>
        <v>0.13282442623563576</v>
      </c>
      <c r="J10" s="18"/>
    </row>
    <row r="11" spans="3:10" x14ac:dyDescent="0.2">
      <c r="C11" s="1">
        <f>'Data - Group Task 2'!C11</f>
        <v>2012</v>
      </c>
      <c r="D11" s="9">
        <f>'Data - Group Task 2'!D11</f>
        <v>8.540105849199243</v>
      </c>
      <c r="E11" s="11">
        <f t="shared" si="2"/>
        <v>-8.4254559270039415</v>
      </c>
      <c r="F11" s="11">
        <f t="shared" si="3"/>
        <v>-0.38785328150501602</v>
      </c>
      <c r="G11" s="11">
        <f t="shared" si="4"/>
        <v>-5.8344834286147812E-2</v>
      </c>
      <c r="H11" s="11"/>
      <c r="I11" s="11">
        <f t="shared" si="5"/>
        <v>2.2629235436748801E-2</v>
      </c>
      <c r="J11" s="18"/>
    </row>
    <row r="12" spans="3:10" x14ac:dyDescent="0.2">
      <c r="C12" s="1">
        <f>'Data - Group Task 2'!C12</f>
        <v>2013</v>
      </c>
      <c r="D12" s="9">
        <f>'Data - Group Task 2'!D12</f>
        <v>35.881117478812442</v>
      </c>
      <c r="E12" s="11">
        <f t="shared" si="2"/>
        <v>18.915555702609257</v>
      </c>
      <c r="F12" s="11">
        <f t="shared" si="3"/>
        <v>0.8707493593592075</v>
      </c>
      <c r="G12" s="11">
        <f t="shared" si="4"/>
        <v>0.66020603633570984</v>
      </c>
      <c r="H12" s="11"/>
      <c r="I12" s="11">
        <f t="shared" si="5"/>
        <v>0.57487398318440097</v>
      </c>
      <c r="J12" s="18"/>
    </row>
    <row r="13" spans="3:10" x14ac:dyDescent="0.2">
      <c r="C13" s="1">
        <f>'Data - Group Task 2'!C13</f>
        <v>2014</v>
      </c>
      <c r="D13" s="9">
        <f>'Data - Group Task 2'!D13</f>
        <v>8.3917170242182149</v>
      </c>
      <c r="E13" s="11">
        <f t="shared" si="2"/>
        <v>-8.5738447519849696</v>
      </c>
      <c r="F13" s="11">
        <f t="shared" si="3"/>
        <v>-0.39468413946762254</v>
      </c>
      <c r="G13" s="11">
        <f t="shared" si="4"/>
        <v>-6.1482146774727645E-2</v>
      </c>
      <c r="H13" s="11"/>
      <c r="I13" s="11">
        <f t="shared" si="5"/>
        <v>2.4266028192405444E-2</v>
      </c>
      <c r="J13" s="18"/>
    </row>
    <row r="14" spans="3:10" x14ac:dyDescent="0.2">
      <c r="C14" s="1">
        <f>'Data - Group Task 2'!C14</f>
        <v>2015</v>
      </c>
      <c r="D14" s="9">
        <f>'Data - Group Task 2'!D14</f>
        <v>26.644213543532768</v>
      </c>
      <c r="E14" s="11">
        <f t="shared" si="2"/>
        <v>9.6786517673295833</v>
      </c>
      <c r="F14" s="11">
        <f t="shared" si="3"/>
        <v>0.4455422805633229</v>
      </c>
      <c r="G14" s="11">
        <f t="shared" si="4"/>
        <v>8.8443673066183018E-2</v>
      </c>
      <c r="H14" s="11"/>
      <c r="I14" s="11">
        <f t="shared" si="5"/>
        <v>3.9405395799304126E-2</v>
      </c>
      <c r="J14" s="18"/>
    </row>
    <row r="15" spans="3:10" x14ac:dyDescent="0.2">
      <c r="C15" s="1">
        <f>'Data - Group Task 2'!C15</f>
        <v>2016</v>
      </c>
      <c r="D15" s="9">
        <f>'Data - Group Task 2'!D15</f>
        <v>7.9906298802706832</v>
      </c>
      <c r="E15" s="11">
        <f t="shared" si="2"/>
        <v>-8.9749318959325013</v>
      </c>
      <c r="F15" s="11">
        <f t="shared" si="3"/>
        <v>-0.41314758717861694</v>
      </c>
      <c r="G15" s="11">
        <f t="shared" si="4"/>
        <v>-7.052054538349066E-2</v>
      </c>
      <c r="H15" s="11"/>
      <c r="I15" s="11">
        <f t="shared" si="5"/>
        <v>2.9135393171709319E-2</v>
      </c>
      <c r="J15" s="18"/>
    </row>
    <row r="16" spans="3:10" x14ac:dyDescent="0.2">
      <c r="C16" s="1">
        <f>'Data - Group Task 2'!C16</f>
        <v>2017</v>
      </c>
      <c r="D16" s="9">
        <f>'Data - Group Task 2'!D16</f>
        <v>10.196275687174495</v>
      </c>
      <c r="E16" s="11">
        <f t="shared" si="2"/>
        <v>-6.7692860890286894</v>
      </c>
      <c r="F16" s="11">
        <f t="shared" si="3"/>
        <v>-0.31161397624325915</v>
      </c>
      <c r="G16" s="11">
        <f t="shared" si="4"/>
        <v>-3.025873613017134E-2</v>
      </c>
      <c r="H16" s="11"/>
      <c r="I16" s="11">
        <f t="shared" si="5"/>
        <v>9.4290450816182595E-3</v>
      </c>
      <c r="J16" s="18"/>
    </row>
    <row r="17" spans="3:16" x14ac:dyDescent="0.2">
      <c r="C17" s="1">
        <f>'Data - Group Task 2'!C17</f>
        <v>2018</v>
      </c>
      <c r="D17" s="9">
        <f>'Data - Group Task 2'!D17</f>
        <v>17.151021805490842</v>
      </c>
      <c r="E17" s="11">
        <f t="shared" si="2"/>
        <v>0.18546002928765759</v>
      </c>
      <c r="F17" s="11">
        <f t="shared" si="3"/>
        <v>8.5373754928432521E-3</v>
      </c>
      <c r="G17" s="11">
        <f t="shared" si="4"/>
        <v>6.2226181193499183E-7</v>
      </c>
      <c r="H17" s="11"/>
      <c r="I17" s="11">
        <f t="shared" si="5"/>
        <v>5.3124827433460358E-9</v>
      </c>
      <c r="J17" s="18"/>
    </row>
    <row r="18" spans="3:16" x14ac:dyDescent="0.2">
      <c r="C18" s="1">
        <f>'Data - Group Task 2'!C18</f>
        <v>2019</v>
      </c>
      <c r="D18" s="9">
        <f>'Data - Group Task 2'!D18</f>
        <v>-25.262089818779543</v>
      </c>
      <c r="E18" s="11">
        <f t="shared" si="2"/>
        <v>-42.227651594982731</v>
      </c>
      <c r="F18" s="11">
        <f t="shared" si="3"/>
        <v>-1.9438868808122263</v>
      </c>
      <c r="G18" s="11">
        <f t="shared" si="4"/>
        <v>-7.3453579802401174</v>
      </c>
      <c r="H18" s="11"/>
      <c r="I18" s="11">
        <f t="shared" si="5"/>
        <v>14.278545012658157</v>
      </c>
      <c r="J18" s="18"/>
    </row>
    <row r="19" spans="3:16" x14ac:dyDescent="0.2">
      <c r="C19" s="1">
        <f>'Data - Group Task 2'!C19</f>
        <v>2020</v>
      </c>
      <c r="D19" s="9">
        <f>'Data - Group Task 2'!D19</f>
        <v>1.9251342706483543</v>
      </c>
      <c r="E19" s="11">
        <f t="shared" si="2"/>
        <v>-15.040427505554831</v>
      </c>
      <c r="F19" s="11">
        <f t="shared" si="3"/>
        <v>-0.69236361970290505</v>
      </c>
      <c r="G19" s="11">
        <f t="shared" si="4"/>
        <v>-0.33189653569155592</v>
      </c>
      <c r="H19" s="11"/>
      <c r="I19" s="11">
        <f t="shared" si="5"/>
        <v>0.22979308681826008</v>
      </c>
      <c r="J19" s="18"/>
    </row>
    <row r="20" spans="3:16" x14ac:dyDescent="0.2">
      <c r="C20" s="1">
        <f>'Data - Group Task 2'!C20</f>
        <v>2021</v>
      </c>
      <c r="D20" s="9">
        <f>'Data - Group Task 2'!D20</f>
        <v>-34.488086611823888</v>
      </c>
      <c r="E20" s="11">
        <f t="shared" si="2"/>
        <v>-51.453648388027077</v>
      </c>
      <c r="F20" s="11">
        <f t="shared" si="3"/>
        <v>-2.3685918656034106</v>
      </c>
      <c r="G20" s="11">
        <f t="shared" si="4"/>
        <v>-13.288339044941306</v>
      </c>
      <c r="H20" s="11"/>
      <c r="I20" s="11">
        <f t="shared" si="5"/>
        <v>31.474651769228171</v>
      </c>
      <c r="J20" s="18"/>
    </row>
    <row r="21" spans="3:16" x14ac:dyDescent="0.2">
      <c r="C21" s="1">
        <f>'Data - Group Task 2'!C21</f>
        <v>2022</v>
      </c>
      <c r="D21" s="9">
        <f>'Data - Group Task 2'!D21</f>
        <v>38.516403975341198</v>
      </c>
      <c r="E21" s="11">
        <f t="shared" si="2"/>
        <v>21.550842199138014</v>
      </c>
      <c r="F21" s="11">
        <f t="shared" si="3"/>
        <v>0.99206083784058519</v>
      </c>
      <c r="G21" s="11">
        <f t="shared" si="4"/>
        <v>0.97637110400139671</v>
      </c>
      <c r="H21" s="11"/>
      <c r="I21" s="11">
        <f t="shared" si="5"/>
        <v>0.96861953547896273</v>
      </c>
      <c r="J21" s="18"/>
    </row>
    <row r="22" spans="3:16" x14ac:dyDescent="0.2">
      <c r="E22" s="11"/>
      <c r="F22" s="11"/>
      <c r="G22" s="11"/>
      <c r="H22" s="11"/>
      <c r="I22" s="11"/>
    </row>
    <row r="23" spans="3:16" x14ac:dyDescent="0.2">
      <c r="C23" s="5" t="s">
        <v>33</v>
      </c>
      <c r="F23" s="4"/>
      <c r="G23" s="4"/>
      <c r="J23" s="19"/>
    </row>
    <row r="24" spans="3:16" x14ac:dyDescent="0.2">
      <c r="C24" s="8" t="s">
        <v>5</v>
      </c>
      <c r="D24" s="9">
        <f>AVERAGE(D3:D21)</f>
        <v>16.965561776203185</v>
      </c>
      <c r="H24" s="4"/>
      <c r="I24" s="3"/>
    </row>
    <row r="25" spans="3:16" x14ac:dyDescent="0.2">
      <c r="C25" s="8" t="s">
        <v>34</v>
      </c>
      <c r="D25" s="9">
        <f>_xlfn.STDEV.P(D3:D21)</f>
        <v>21.723307056498314</v>
      </c>
    </row>
    <row r="26" spans="3:16" x14ac:dyDescent="0.2">
      <c r="C26" s="8" t="s">
        <v>35</v>
      </c>
      <c r="D26" s="16">
        <f>COUNT(D3:D21)</f>
        <v>19</v>
      </c>
    </row>
    <row r="27" spans="3:16" ht="17" x14ac:dyDescent="0.2">
      <c r="C27" s="6" t="s">
        <v>43</v>
      </c>
      <c r="D27" s="9">
        <f>SUM(G3:G21)</f>
        <v>-13.694227376944308</v>
      </c>
    </row>
    <row r="28" spans="3:16" x14ac:dyDescent="0.2">
      <c r="C28" s="8" t="s">
        <v>36</v>
      </c>
      <c r="D28" s="9">
        <f>(1/D26)*D27</f>
        <v>-0.72074880931285834</v>
      </c>
      <c r="O28" s="22"/>
      <c r="P28" s="22"/>
    </row>
    <row r="29" spans="3:16" x14ac:dyDescent="0.2">
      <c r="C29" s="1" t="s">
        <v>37</v>
      </c>
      <c r="D29" s="9">
        <f>_xlfn.SKEW.P(D3:D21)</f>
        <v>-0.72074880931285801</v>
      </c>
    </row>
    <row r="30" spans="3:16" x14ac:dyDescent="0.2">
      <c r="D30" s="9"/>
    </row>
    <row r="31" spans="3:16" x14ac:dyDescent="0.2">
      <c r="C31" s="5" t="s">
        <v>38</v>
      </c>
      <c r="D31" s="9"/>
      <c r="P31" s="9"/>
    </row>
    <row r="32" spans="3:16" x14ac:dyDescent="0.2">
      <c r="C32" s="8" t="s">
        <v>5</v>
      </c>
      <c r="D32" s="9">
        <f>AVERAGE(D3:D21)</f>
        <v>16.965561776203185</v>
      </c>
    </row>
    <row r="33" spans="3:16" x14ac:dyDescent="0.2">
      <c r="C33" s="8" t="s">
        <v>34</v>
      </c>
      <c r="D33" s="9">
        <f>_xlfn.STDEV.P(D3:D21)</f>
        <v>21.723307056498314</v>
      </c>
    </row>
    <row r="34" spans="3:16" x14ac:dyDescent="0.2">
      <c r="C34" s="8" t="s">
        <v>35</v>
      </c>
      <c r="D34" s="16">
        <f>COUNT(D3:D21)</f>
        <v>19</v>
      </c>
      <c r="P34" s="9"/>
    </row>
    <row r="35" spans="3:16" ht="17" x14ac:dyDescent="0.2">
      <c r="C35" s="5" t="s">
        <v>52</v>
      </c>
      <c r="D35" s="16">
        <f>SUM(I3:I21)</f>
        <v>57.27724236150793</v>
      </c>
      <c r="P35" s="9"/>
    </row>
    <row r="36" spans="3:16" x14ac:dyDescent="0.2">
      <c r="C36" s="5" t="s">
        <v>54</v>
      </c>
      <c r="D36" s="9">
        <f>D35/D34</f>
        <v>3.0145917032372593</v>
      </c>
      <c r="P36" s="9"/>
    </row>
    <row r="37" spans="3:16" x14ac:dyDescent="0.2">
      <c r="D37" s="9"/>
    </row>
    <row r="38" spans="3:16" x14ac:dyDescent="0.2">
      <c r="C38" s="15" t="s">
        <v>22</v>
      </c>
      <c r="D38" s="9"/>
    </row>
    <row r="39" spans="3:16" x14ac:dyDescent="0.2">
      <c r="C39" s="8" t="s">
        <v>23</v>
      </c>
      <c r="D39" s="9">
        <f>D28</f>
        <v>-0.72074880931285834</v>
      </c>
    </row>
    <row r="40" spans="3:16" x14ac:dyDescent="0.2">
      <c r="C40" s="8" t="s">
        <v>24</v>
      </c>
      <c r="D40" s="9">
        <f>D36-3</f>
        <v>1.4591703237259335E-2</v>
      </c>
      <c r="E40" s="13" t="s">
        <v>39</v>
      </c>
    </row>
    <row r="41" spans="3:16" x14ac:dyDescent="0.2">
      <c r="C41" s="8" t="s">
        <v>35</v>
      </c>
      <c r="D41" s="16">
        <f>D34</f>
        <v>19</v>
      </c>
    </row>
    <row r="42" spans="3:16" ht="17" x14ac:dyDescent="0.2">
      <c r="C42" s="8" t="s">
        <v>48</v>
      </c>
      <c r="D42" s="9">
        <f>D39^2</f>
        <v>0.519478846125903</v>
      </c>
    </row>
    <row r="43" spans="3:16" ht="17" x14ac:dyDescent="0.2">
      <c r="C43" s="8" t="s">
        <v>49</v>
      </c>
      <c r="D43" s="9">
        <f>D40^2</f>
        <v>2.1291780336424456E-4</v>
      </c>
    </row>
    <row r="44" spans="3:16" ht="17" x14ac:dyDescent="0.2">
      <c r="C44" s="8" t="s">
        <v>50</v>
      </c>
      <c r="D44" s="9">
        <f>D42/6</f>
        <v>8.6579807687650501E-2</v>
      </c>
    </row>
    <row r="45" spans="3:16" ht="17" x14ac:dyDescent="0.2">
      <c r="C45" s="8" t="s">
        <v>51</v>
      </c>
      <c r="D45" s="9">
        <f>D43/24</f>
        <v>8.8715751401768562E-6</v>
      </c>
    </row>
    <row r="46" spans="3:16" x14ac:dyDescent="0.2">
      <c r="C46" s="8"/>
      <c r="D46" s="9"/>
    </row>
    <row r="47" spans="3:16" x14ac:dyDescent="0.2">
      <c r="C47" s="8" t="s">
        <v>26</v>
      </c>
      <c r="D47" s="9">
        <f>D41*(D44+D45)</f>
        <v>1.6451849059930228</v>
      </c>
    </row>
    <row r="48" spans="3:16" x14ac:dyDescent="0.2">
      <c r="C48" s="8"/>
      <c r="D48" s="9"/>
    </row>
    <row r="49" spans="3:5" x14ac:dyDescent="0.2">
      <c r="C49" s="1" t="s">
        <v>27</v>
      </c>
      <c r="D49" s="9"/>
    </row>
    <row r="50" spans="3:5" x14ac:dyDescent="0.2">
      <c r="D50" s="9"/>
      <c r="E50" s="2" t="s">
        <v>53</v>
      </c>
    </row>
    <row r="51" spans="3:5" x14ac:dyDescent="0.2">
      <c r="C51" s="1" t="s">
        <v>28</v>
      </c>
      <c r="D51" s="9">
        <f>_xlfn.CHISQ.INV.RT(0.01,2)</f>
        <v>9.2103403719761818</v>
      </c>
      <c r="E51" s="1" t="str">
        <f>IF(D51&gt;$D$47,"Data is normally distributed","Data is not normally distributed")</f>
        <v>Data is normally distributed</v>
      </c>
    </row>
    <row r="52" spans="3:5" x14ac:dyDescent="0.2">
      <c r="C52" s="1" t="s">
        <v>29</v>
      </c>
      <c r="D52" s="9">
        <f>_xlfn.CHISQ.INV.RT(0.05,2)</f>
        <v>5.9914645471079817</v>
      </c>
      <c r="E52" s="1" t="str">
        <f>IF(D52&gt;$D$47,"Data is normally distributed","Data is not normally distributed")</f>
        <v>Data is normally distributed</v>
      </c>
    </row>
    <row r="53" spans="3:5" x14ac:dyDescent="0.2">
      <c r="C53" s="1" t="s">
        <v>30</v>
      </c>
      <c r="D53" s="9">
        <f>_xlfn.CHISQ.INV.RT(0.1,2)</f>
        <v>4.6051701859880909</v>
      </c>
      <c r="E53" s="1" t="str">
        <f>IF(D53&gt;$D$47,"Data is normally distributed","Data is not normally distributed")</f>
        <v>Data is normally distributed</v>
      </c>
    </row>
    <row r="54" spans="3:5" x14ac:dyDescent="0.2">
      <c r="D54" s="9"/>
    </row>
    <row r="55" spans="3:5" x14ac:dyDescent="0.2">
      <c r="D55" s="9"/>
    </row>
    <row r="56" spans="3:5" x14ac:dyDescent="0.2">
      <c r="C56" s="1" t="s">
        <v>31</v>
      </c>
      <c r="D56" s="9"/>
    </row>
    <row r="57" spans="3:5" x14ac:dyDescent="0.2">
      <c r="C57" s="1" t="s">
        <v>32</v>
      </c>
      <c r="D57" s="9">
        <f>_xlfn.CHISQ.DIST.RT(D47,2)</f>
        <v>0.43929133489466954</v>
      </c>
      <c r="E57" s="1" t="str">
        <f>IF(0.1&gt;D57,"Data is not normally distributed","Data is normally distributed")</f>
        <v>Data is normally distributed</v>
      </c>
    </row>
  </sheetData>
  <mergeCells count="1">
    <mergeCell ref="F1:G1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Views.Workfile.2" shapeId="2049" r:id="rId3">
          <objectPr defaultSize="0" r:id="rId4">
            <anchor moveWithCells="1">
              <from>
                <xdr:col>7</xdr:col>
                <xdr:colOff>0</xdr:colOff>
                <xdr:row>41</xdr:row>
                <xdr:rowOff>0</xdr:rowOff>
              </from>
              <to>
                <xdr:col>15</xdr:col>
                <xdr:colOff>419100</xdr:colOff>
                <xdr:row>53</xdr:row>
                <xdr:rowOff>63500</xdr:rowOff>
              </to>
            </anchor>
          </objectPr>
        </oleObject>
      </mc:Choice>
      <mc:Fallback>
        <oleObject progId="EViews.Workfile.2" shapeId="2049" r:id="rId3"/>
      </mc:Fallback>
    </mc:AlternateContent>
    <mc:AlternateContent xmlns:mc="http://schemas.openxmlformats.org/markup-compatibility/2006">
      <mc:Choice Requires="x14">
        <oleObject progId="EViews.Workfile.2" shapeId="2050" r:id="rId5">
          <objectPr defaultSize="0" r:id="rId6">
            <anchor moveWithCells="1">
              <from>
                <xdr:col>7</xdr:col>
                <xdr:colOff>0</xdr:colOff>
                <xdr:row>57</xdr:row>
                <xdr:rowOff>0</xdr:rowOff>
              </from>
              <to>
                <xdr:col>13</xdr:col>
                <xdr:colOff>330200</xdr:colOff>
                <xdr:row>74</xdr:row>
                <xdr:rowOff>177800</xdr:rowOff>
              </to>
            </anchor>
          </objectPr>
        </oleObject>
      </mc:Choice>
      <mc:Fallback>
        <oleObject progId="EViews.Workfile.2" shapeId="2050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- Group Task 2</vt:lpstr>
      <vt:lpstr> Group Task 2a</vt:lpstr>
      <vt:lpstr>Group Task 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2024-09-29T07:57:46Z</dcterms:created>
  <dcterms:modified xsi:type="dcterms:W3CDTF">2025-10-14T09:46:52Z</dcterms:modified>
</cp:coreProperties>
</file>