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Jarque Bera Test/"/>
    </mc:Choice>
  </mc:AlternateContent>
  <xr:revisionPtr revIDLastSave="0" documentId="13_ncr:1_{52E32741-CA5F-4E42-85A8-ED1FFDF8CA32}" xr6:coauthVersionLast="47" xr6:coauthVersionMax="47" xr10:uidLastSave="{00000000-0000-0000-0000-000000000000}"/>
  <bookViews>
    <workbookView xWindow="0" yWindow="0" windowWidth="33600" windowHeight="21000" activeTab="1" xr2:uid="{84BD27DD-00A4-A04A-A946-BB02E3FC95D8}"/>
  </bookViews>
  <sheets>
    <sheet name="Example 2a" sheetId="1" r:id="rId1"/>
    <sheet name="Example 2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3" l="1"/>
  <c r="E4" i="3"/>
  <c r="F4" i="3" s="1"/>
  <c r="E5" i="3"/>
  <c r="F5" i="3"/>
  <c r="G5" i="3" s="1"/>
  <c r="E6" i="3"/>
  <c r="F6" i="3" s="1"/>
  <c r="E7" i="3"/>
  <c r="F7" i="3"/>
  <c r="G7" i="3" s="1"/>
  <c r="E8" i="3"/>
  <c r="F8" i="3" s="1"/>
  <c r="E9" i="3"/>
  <c r="F9" i="3"/>
  <c r="G9" i="3" s="1"/>
  <c r="E10" i="3"/>
  <c r="F10" i="3" s="1"/>
  <c r="E11" i="3"/>
  <c r="F11" i="3"/>
  <c r="G11" i="3" s="1"/>
  <c r="E12" i="3"/>
  <c r="F12" i="3" s="1"/>
  <c r="E13" i="3"/>
  <c r="F13" i="3"/>
  <c r="G13" i="3" s="1"/>
  <c r="E14" i="3"/>
  <c r="F14" i="3" s="1"/>
  <c r="E15" i="3"/>
  <c r="F15" i="3"/>
  <c r="G15" i="3" s="1"/>
  <c r="E16" i="3"/>
  <c r="F16" i="3" s="1"/>
  <c r="E17" i="3"/>
  <c r="F17" i="3"/>
  <c r="G17" i="3" s="1"/>
  <c r="E18" i="3"/>
  <c r="F18" i="3" s="1"/>
  <c r="E19" i="3"/>
  <c r="F19" i="3"/>
  <c r="G19" i="3" s="1"/>
  <c r="E20" i="3"/>
  <c r="F20" i="3" s="1"/>
  <c r="E21" i="3"/>
  <c r="F21" i="3"/>
  <c r="G21" i="3" s="1"/>
  <c r="E22" i="3"/>
  <c r="F22" i="3" s="1"/>
  <c r="E23" i="3"/>
  <c r="F23" i="3"/>
  <c r="G23" i="3" s="1"/>
  <c r="E24" i="3"/>
  <c r="F24" i="3" s="1"/>
  <c r="E25" i="3"/>
  <c r="F25" i="3" s="1"/>
  <c r="E26" i="3"/>
  <c r="F26" i="3" s="1"/>
  <c r="E27" i="3"/>
  <c r="F27" i="3"/>
  <c r="G27" i="3" s="1"/>
  <c r="E28" i="3"/>
  <c r="F28" i="3" s="1"/>
  <c r="E29" i="3"/>
  <c r="F29" i="3"/>
  <c r="G29" i="3" s="1"/>
  <c r="E30" i="3"/>
  <c r="F30" i="3" s="1"/>
  <c r="E4" i="1"/>
  <c r="F4" i="1" s="1"/>
  <c r="E5" i="1"/>
  <c r="F5" i="1"/>
  <c r="G5" i="1" s="1"/>
  <c r="E6" i="1"/>
  <c r="F6" i="1" s="1"/>
  <c r="E7" i="1"/>
  <c r="F7" i="1" s="1"/>
  <c r="E8" i="1"/>
  <c r="F8" i="1" s="1"/>
  <c r="E9" i="1"/>
  <c r="F9" i="1" s="1"/>
  <c r="E10" i="1"/>
  <c r="F10" i="1" s="1"/>
  <c r="E11" i="1"/>
  <c r="F11" i="1" s="1"/>
  <c r="E12" i="1"/>
  <c r="F12" i="1" s="1"/>
  <c r="E13" i="1"/>
  <c r="F13" i="1"/>
  <c r="G13" i="1" s="1"/>
  <c r="I13" i="1"/>
  <c r="E14" i="1"/>
  <c r="F14" i="1" s="1"/>
  <c r="E15" i="1"/>
  <c r="F15" i="1"/>
  <c r="G15" i="1" s="1"/>
  <c r="I15" i="1"/>
  <c r="E16" i="1"/>
  <c r="F16" i="1" s="1"/>
  <c r="E17" i="1"/>
  <c r="F17" i="1"/>
  <c r="G17" i="1" s="1"/>
  <c r="I17" i="1"/>
  <c r="E18" i="1"/>
  <c r="F18" i="1" s="1"/>
  <c r="E19" i="1"/>
  <c r="F19" i="1"/>
  <c r="G19" i="1" s="1"/>
  <c r="I19" i="1"/>
  <c r="E20" i="1"/>
  <c r="F20" i="1" s="1"/>
  <c r="E21" i="1"/>
  <c r="F21" i="1"/>
  <c r="G21" i="1" s="1"/>
  <c r="I21" i="1"/>
  <c r="E22" i="1"/>
  <c r="F22" i="1" s="1"/>
  <c r="E23" i="1"/>
  <c r="F23" i="1"/>
  <c r="G23" i="1" s="1"/>
  <c r="I23" i="1"/>
  <c r="E24" i="1"/>
  <c r="F24" i="1" s="1"/>
  <c r="E25" i="1"/>
  <c r="F25" i="1"/>
  <c r="G25" i="1" s="1"/>
  <c r="I25" i="1"/>
  <c r="E26" i="1"/>
  <c r="F26" i="1" s="1"/>
  <c r="E27" i="1"/>
  <c r="F27" i="1"/>
  <c r="G27" i="1" s="1"/>
  <c r="I27" i="1"/>
  <c r="E28" i="1"/>
  <c r="F28" i="1" s="1"/>
  <c r="E29" i="1"/>
  <c r="F29" i="1"/>
  <c r="G29" i="1" s="1"/>
  <c r="I29" i="1"/>
  <c r="E30" i="1"/>
  <c r="F30" i="1" s="1"/>
  <c r="I24" i="3" l="1"/>
  <c r="G24" i="3"/>
  <c r="G12" i="3"/>
  <c r="I12" i="3"/>
  <c r="I30" i="3"/>
  <c r="G30" i="3"/>
  <c r="G18" i="3"/>
  <c r="I18" i="3"/>
  <c r="I16" i="3"/>
  <c r="G16" i="3"/>
  <c r="G14" i="3"/>
  <c r="I14" i="3"/>
  <c r="G8" i="3"/>
  <c r="I8" i="3"/>
  <c r="G22" i="3"/>
  <c r="I22" i="3"/>
  <c r="G6" i="3"/>
  <c r="I6" i="3"/>
  <c r="G10" i="3"/>
  <c r="I10" i="3"/>
  <c r="G25" i="3"/>
  <c r="I25" i="3"/>
  <c r="I28" i="3"/>
  <c r="G28" i="3"/>
  <c r="G26" i="3"/>
  <c r="I26" i="3"/>
  <c r="I20" i="3"/>
  <c r="G20" i="3"/>
  <c r="I4" i="3"/>
  <c r="G4" i="3"/>
  <c r="I15" i="3"/>
  <c r="I5" i="3"/>
  <c r="I29" i="3"/>
  <c r="I27" i="3"/>
  <c r="I23" i="3"/>
  <c r="I21" i="3"/>
  <c r="I19" i="3"/>
  <c r="I17" i="3"/>
  <c r="I13" i="3"/>
  <c r="I11" i="3"/>
  <c r="I9" i="3"/>
  <c r="I7" i="3"/>
  <c r="G30" i="1"/>
  <c r="I30" i="1"/>
  <c r="G14" i="1"/>
  <c r="I14" i="1"/>
  <c r="G10" i="1"/>
  <c r="I10" i="1"/>
  <c r="G9" i="1"/>
  <c r="I9" i="1"/>
  <c r="G22" i="1"/>
  <c r="I22" i="1"/>
  <c r="G8" i="1"/>
  <c r="I8" i="1"/>
  <c r="G6" i="1"/>
  <c r="I6" i="1"/>
  <c r="G24" i="1"/>
  <c r="I24" i="1"/>
  <c r="G12" i="1"/>
  <c r="I12" i="1"/>
  <c r="G26" i="1"/>
  <c r="I26" i="1"/>
  <c r="G18" i="1"/>
  <c r="I18" i="1"/>
  <c r="G7" i="1"/>
  <c r="I7" i="1"/>
  <c r="G28" i="1"/>
  <c r="I28" i="1"/>
  <c r="G20" i="1"/>
  <c r="I20" i="1"/>
  <c r="G16" i="1"/>
  <c r="I16" i="1"/>
  <c r="G11" i="1"/>
  <c r="I11" i="1"/>
  <c r="G4" i="1"/>
  <c r="I4" i="1"/>
  <c r="I5" i="1"/>
  <c r="D62" i="3"/>
  <c r="D61" i="3"/>
  <c r="D60" i="3"/>
  <c r="D43" i="3"/>
  <c r="D50" i="3" s="1"/>
  <c r="D42" i="3"/>
  <c r="D41" i="3"/>
  <c r="D38" i="3"/>
  <c r="D35" i="3"/>
  <c r="D34" i="3"/>
  <c r="D33" i="3"/>
  <c r="D80" i="1"/>
  <c r="D79" i="1"/>
  <c r="D78" i="1"/>
  <c r="D62" i="1"/>
  <c r="D47" i="1"/>
  <c r="D52" i="1" s="1"/>
  <c r="D46" i="1"/>
  <c r="D45" i="1"/>
  <c r="D42" i="1"/>
  <c r="D35" i="1"/>
  <c r="D34" i="1"/>
  <c r="D33" i="1"/>
  <c r="E3" i="1" l="1"/>
  <c r="F3" i="1" s="1"/>
  <c r="G3" i="1" s="1"/>
  <c r="E3" i="3"/>
  <c r="F3" i="3" s="1"/>
  <c r="I3" i="3" s="1"/>
  <c r="D36" i="1"/>
  <c r="D68" i="1"/>
  <c r="D37" i="1"/>
  <c r="D50" i="1"/>
  <c r="D51" i="1"/>
  <c r="D58" i="1" s="1"/>
  <c r="D48" i="1"/>
  <c r="D49" i="1" s="1"/>
  <c r="I3" i="1" l="1"/>
  <c r="G3" i="3"/>
  <c r="D38" i="1"/>
  <c r="D57" i="1"/>
  <c r="D59" i="1" s="1"/>
  <c r="D53" i="1"/>
  <c r="D54" i="1"/>
  <c r="D39" i="1" l="1"/>
  <c r="D55" i="1"/>
  <c r="D56" i="1" s="1"/>
  <c r="D61" i="1" s="1"/>
  <c r="D67" i="1" s="1"/>
  <c r="D44" i="3"/>
  <c r="D49" i="3" s="1"/>
  <c r="D52" i="3" s="1"/>
  <c r="D54" i="3" s="1"/>
  <c r="D36" i="3"/>
  <c r="D37" i="3" s="1"/>
  <c r="D48" i="3" s="1"/>
  <c r="D51" i="3" s="1"/>
  <c r="D53" i="3" s="1"/>
  <c r="D41" i="1"/>
  <c r="D66" i="1" s="1"/>
  <c r="D69" i="1" s="1"/>
  <c r="D71" i="1" s="1"/>
  <c r="D56" i="3" l="1"/>
  <c r="D66" i="3" s="1"/>
  <c r="E66" i="3" s="1"/>
  <c r="D70" i="1"/>
  <c r="D72" i="1" s="1"/>
  <c r="D74" i="1" s="1"/>
  <c r="D84" i="1" l="1"/>
  <c r="E84" i="1" s="1"/>
  <c r="E78" i="1"/>
  <c r="E60" i="3"/>
  <c r="E62" i="3"/>
  <c r="E61" i="3"/>
  <c r="E80" i="1"/>
  <c r="E79" i="1"/>
</calcChain>
</file>

<file path=xl/sharedStrings.xml><?xml version="1.0" encoding="utf-8"?>
<sst xmlns="http://schemas.openxmlformats.org/spreadsheetml/2006/main" count="119" uniqueCount="67">
  <si>
    <t>SKEWNESS</t>
  </si>
  <si>
    <t>KURTOSIS</t>
  </si>
  <si>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</si>
  <si>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</si>
  <si>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</si>
  <si>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</si>
  <si>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</si>
  <si>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</si>
  <si>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</si>
  <si>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</si>
  <si>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</si>
  <si>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</si>
  <si>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</si>
  <si>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</si>
  <si>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</si>
  <si>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</si>
  <si>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</si>
  <si>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</si>
  <si>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</si>
  <si>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</si>
  <si>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</si>
  <si>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</si>
  <si>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</si>
  <si>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</si>
  <si>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</si>
  <si>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</si>
  <si>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</si>
  <si>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</si>
  <si>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Decision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</si>
  <si>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</si>
  <si>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</si>
  <si>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</si>
  <si>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</si>
  <si>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</si>
  <si>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>SKEWNESS:</t>
  </si>
  <si>
    <t>Population Standard Deviation (σ)</t>
  </si>
  <si>
    <t>N</t>
  </si>
  <si>
    <t xml:space="preserve">Population Skewness </t>
  </si>
  <si>
    <t>Population Skewness (using excel)</t>
  </si>
  <si>
    <t>KURTOSIS:</t>
  </si>
  <si>
    <t>&lt;- Note that the formula used for the population kurtosis does not automatically subtract 3. So subtract 3 here.</t>
  </si>
  <si>
    <t>Mean</t>
  </si>
  <si>
    <t>Standard Error</t>
  </si>
  <si>
    <t>Median</t>
  </si>
  <si>
    <t>Mode</t>
  </si>
  <si>
    <t>Standard Deviation</t>
  </si>
  <si>
    <t>Sample Variance</t>
  </si>
  <si>
    <t>Skewness</t>
  </si>
  <si>
    <t>Range</t>
  </si>
  <si>
    <t>Minimum</t>
  </si>
  <si>
    <t>Maximum</t>
  </si>
  <si>
    <t>Sum</t>
  </si>
  <si>
    <t>Count</t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</si>
  <si>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</si>
  <si>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</si>
  <si>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</si>
  <si>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</si>
  <si>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</si>
  <si>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</si>
  <si>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</si>
  <si>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</si>
  <si>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</si>
  <si>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</si>
  <si>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</si>
  <si>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</si>
  <si>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</si>
  <si>
    <t>Population kurtosis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</si>
</sst>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8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centerContinuous"/>
    </xf>
    <xf numFmtId="164" fontId="8" fillId="0" borderId="0" xfId="0" applyNumberFormat="1" applyFont="1"/>
    <xf numFmtId="0" fontId="8" fillId="0" borderId="2" xfId="0" applyFont="1" applyBorder="1"/>
    <xf numFmtId="0" fontId="6" fillId="0" borderId="0" xfId="0" applyFont="1" applyAlignment="1">
      <alignment horizontal="right"/>
    </xf>
    <xf numFmtId="2" fontId="8" fillId="0" borderId="0" xfId="0" applyNumberFormat="1" applyFont="1"/>
    <xf numFmtId="0" fontId="2" fillId="2" borderId="0" xfId="0" applyFont="1" applyFill="1" applyAlignment="1">
      <alignment horizontal="right"/>
    </xf>
    <xf numFmtId="0" fontId="9" fillId="0" borderId="0" xfId="0" applyFont="1"/>
    <xf numFmtId="0" fontId="13" fillId="0" borderId="0" xfId="1" applyFont="1"/>
    <xf numFmtId="0" fontId="2" fillId="2" borderId="0" xfId="0" applyFont="1" applyFill="1" applyAlignment="1">
      <alignment horizontal="center"/>
    </xf>
    <xf numFmtId="165" fontId="8" fillId="0" borderId="0" xfId="0" applyNumberFormat="1" applyFont="1"/>
    <xf numFmtId="0" fontId="2" fillId="2" borderId="0" xfId="0" applyFont="1" applyFill="1"/>
    <xf numFmtId="166" fontId="8" fillId="0" borderId="0" xfId="0" applyNumberFormat="1" applyFont="1"/>
    <xf numFmtId="166" fontId="2" fillId="0" borderId="0" xfId="0" applyNumberFormat="1" applyFont="1"/>
    <xf numFmtId="0" fontId="9" fillId="2" borderId="0" xfId="0" applyFont="1" applyFill="1" applyAlignment="1">
      <alignment horizontal="right"/>
    </xf>
    <xf numFmtId="14" fontId="8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34</xdr:row>
      <xdr:rowOff>110490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594360</xdr:colOff>
      <xdr:row>47</xdr:row>
      <xdr:rowOff>137160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179596</xdr:colOff>
      <xdr:row>62</xdr:row>
      <xdr:rowOff>166768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35</xdr:row>
      <xdr:rowOff>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40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96134</xdr:colOff>
      <xdr:row>44</xdr:row>
      <xdr:rowOff>109639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3FF9-D037-4E45-B1AF-AD1012A1B5B2}">
  <dimension ref="C1:N84"/>
  <sheetViews>
    <sheetView topLeftCell="A20" zoomScale="99" zoomScaleNormal="99" workbookViewId="0">
      <selection activeCell="F55" sqref="F55"/>
    </sheetView>
  </sheetViews>
  <sheetFormatPr baseColWidth="10" defaultColWidth="8.6640625" defaultRowHeight="15" x14ac:dyDescent="0.2"/>
  <cols>
    <col min="1" max="2" width="8.6640625" style="1"/>
    <col min="3" max="3" width="22.5" style="8" bestFit="1" customWidth="1"/>
    <col min="4" max="4" width="13.33203125" style="1" bestFit="1" customWidth="1"/>
    <col min="5" max="6" width="8.6640625" style="1"/>
    <col min="7" max="7" width="14.33203125" style="1" customWidth="1"/>
    <col min="8" max="8" width="11.5" style="1" customWidth="1"/>
    <col min="9" max="9" width="14.33203125" style="1" customWidth="1"/>
    <col min="10" max="10" width="9.1640625" style="1" bestFit="1" customWidth="1"/>
    <col min="11" max="12" width="8.6640625" style="1"/>
    <col min="13" max="13" width="15.1640625" style="1" bestFit="1" customWidth="1"/>
    <col min="14" max="16384" width="8.6640625" style="1"/>
  </cols>
  <sheetData>
    <row r="1" spans="3:10" x14ac:dyDescent="0.2">
      <c r="D1" s="2"/>
      <c r="E1" s="2"/>
      <c r="F1" s="25" t="s">
        <v>0</v>
      </c>
      <c r="G1" s="25"/>
      <c r="H1" s="2"/>
      <c r="I1" s="3" t="s">
        <v>1</v>
      </c>
    </row>
    <row r="2" spans="3:10" ht="17" x14ac:dyDescent="0.2">
      <c r="C2" s="5" t="s">
        <v>2</v>
      </c>
      <c r="D2" s="5" t="s">
        <v>3</v>
      </c>
      <c r="E2" s="5" t="s">
        <v>4</v>
      </c>
      <c r="F2" s="5" t="s">
        <v>53</v>
      </c>
      <c r="G2" s="5" t="s">
        <v>54</v>
      </c>
      <c r="H2" s="6"/>
      <c r="I2" s="5" t="s">
        <v>55</v>
      </c>
      <c r="J2" s="7"/>
    </row>
    <row r="3" spans="3:10" x14ac:dyDescent="0.2">
      <c r="C3" s="24">
        <v>35064</v>
      </c>
      <c r="D3" s="14">
        <v>14.59783</v>
      </c>
      <c r="E3" s="8">
        <f>D3-$D$33</f>
        <v>1.548252500000002</v>
      </c>
      <c r="F3" s="9">
        <f>E3/$D$34</f>
        <v>0.222051167123827</v>
      </c>
      <c r="G3" s="9">
        <f>F3^3</f>
        <v>1.0948614905363687E-2</v>
      </c>
      <c r="H3" s="8"/>
      <c r="I3" s="9">
        <f>F3^4</f>
        <v>2.4311527181253355E-3</v>
      </c>
    </row>
    <row r="4" spans="3:10" x14ac:dyDescent="0.2">
      <c r="C4" s="24">
        <v>35430</v>
      </c>
      <c r="D4" s="14">
        <v>14.0924</v>
      </c>
      <c r="E4" s="8">
        <f t="shared" ref="E4:E30" si="0">D4-$D$33</f>
        <v>1.0428225000000015</v>
      </c>
      <c r="F4" s="9">
        <f t="shared" ref="F4:F30" si="1">E4/$D$34</f>
        <v>0.1495621374601282</v>
      </c>
      <c r="G4" s="9">
        <f t="shared" ref="G4:G30" si="2">F4^3</f>
        <v>3.3455304702317895E-3</v>
      </c>
      <c r="H4" s="8"/>
      <c r="I4" s="9">
        <f t="shared" ref="I4:I30" si="3">F4^4</f>
        <v>5.0036468806585418E-4</v>
      </c>
    </row>
    <row r="5" spans="3:10" x14ac:dyDescent="0.2">
      <c r="C5" s="24">
        <v>35795</v>
      </c>
      <c r="D5" s="14">
        <v>16.777460000000001</v>
      </c>
      <c r="E5" s="8">
        <f t="shared" si="0"/>
        <v>3.7278825000000033</v>
      </c>
      <c r="F5" s="9">
        <f t="shared" si="1"/>
        <v>0.53465481891712729</v>
      </c>
      <c r="G5" s="9">
        <f t="shared" si="2"/>
        <v>0.15283416782825382</v>
      </c>
      <c r="H5" s="8"/>
      <c r="I5" s="9">
        <f t="shared" si="3"/>
        <v>8.1713524324564898E-2</v>
      </c>
    </row>
    <row r="6" spans="3:10" x14ac:dyDescent="0.2">
      <c r="C6" s="24">
        <v>36160</v>
      </c>
      <c r="D6" s="14">
        <v>5.45479</v>
      </c>
      <c r="E6" s="8">
        <f t="shared" si="0"/>
        <v>-7.594787499999998</v>
      </c>
      <c r="F6" s="9">
        <f t="shared" si="1"/>
        <v>-1.089248316041763</v>
      </c>
      <c r="G6" s="9">
        <f t="shared" si="2"/>
        <v>-1.2923516200870206</v>
      </c>
      <c r="H6" s="8"/>
      <c r="I6" s="9">
        <f t="shared" si="3"/>
        <v>1.4076918259136315</v>
      </c>
    </row>
    <row r="7" spans="3:10" x14ac:dyDescent="0.2">
      <c r="C7" s="24">
        <v>36525</v>
      </c>
      <c r="D7" s="14">
        <v>13.01751</v>
      </c>
      <c r="E7" s="8">
        <f t="shared" si="0"/>
        <v>-3.2067499999998361E-2</v>
      </c>
      <c r="F7" s="9">
        <f t="shared" si="1"/>
        <v>-4.5991372865491573E-3</v>
      </c>
      <c r="G7" s="9">
        <f t="shared" si="2"/>
        <v>-9.7281245220486486E-8</v>
      </c>
      <c r="H7" s="8"/>
      <c r="I7" s="9">
        <f t="shared" si="3"/>
        <v>4.4740980217547136E-10</v>
      </c>
    </row>
    <row r="8" spans="3:10" x14ac:dyDescent="0.2">
      <c r="C8" s="24">
        <v>36891</v>
      </c>
      <c r="D8" s="14">
        <v>11.16343</v>
      </c>
      <c r="E8" s="8">
        <f t="shared" si="0"/>
        <v>-1.8861474999999981</v>
      </c>
      <c r="F8" s="9">
        <f t="shared" si="1"/>
        <v>-0.27051224121562056</v>
      </c>
      <c r="G8" s="9">
        <f t="shared" si="2"/>
        <v>-1.9795239825024749E-2</v>
      </c>
      <c r="H8" s="8"/>
      <c r="I8" s="9">
        <f t="shared" si="3"/>
        <v>5.354854690468154E-3</v>
      </c>
    </row>
    <row r="9" spans="3:10" x14ac:dyDescent="0.2">
      <c r="C9" s="24">
        <v>37256</v>
      </c>
      <c r="D9" s="14">
        <v>10.247109999999999</v>
      </c>
      <c r="E9" s="8">
        <f t="shared" si="0"/>
        <v>-2.8024674999999988</v>
      </c>
      <c r="F9" s="9">
        <f t="shared" si="1"/>
        <v>-0.40193132528550257</v>
      </c>
      <c r="G9" s="9">
        <f t="shared" si="2"/>
        <v>-6.493151936174818E-2</v>
      </c>
      <c r="H9" s="8"/>
      <c r="I9" s="9">
        <f t="shared" si="3"/>
        <v>2.6098011629868721E-2</v>
      </c>
    </row>
    <row r="10" spans="3:10" x14ac:dyDescent="0.2">
      <c r="C10" s="24">
        <v>37621</v>
      </c>
      <c r="D10" s="14">
        <v>9.0966400000000007</v>
      </c>
      <c r="E10" s="8">
        <f t="shared" si="0"/>
        <v>-3.9529374999999973</v>
      </c>
      <c r="F10" s="9">
        <f t="shared" si="1"/>
        <v>-0.56693232237153901</v>
      </c>
      <c r="G10" s="9">
        <f t="shared" si="2"/>
        <v>-0.18221899795142577</v>
      </c>
      <c r="H10" s="8"/>
      <c r="I10" s="9">
        <f t="shared" si="3"/>
        <v>0.10330583968881651</v>
      </c>
    </row>
    <row r="11" spans="3:10" x14ac:dyDescent="0.2">
      <c r="C11" s="24">
        <v>37986</v>
      </c>
      <c r="D11" s="14">
        <v>14.89392</v>
      </c>
      <c r="E11" s="8">
        <f t="shared" si="0"/>
        <v>1.8443425000000016</v>
      </c>
      <c r="F11" s="9">
        <f t="shared" si="1"/>
        <v>0.26451654668800906</v>
      </c>
      <c r="G11" s="9">
        <f t="shared" si="2"/>
        <v>1.8507959173548538E-2</v>
      </c>
      <c r="H11" s="8"/>
      <c r="I11" s="9">
        <f t="shared" si="3"/>
        <v>4.8956614468297173E-3</v>
      </c>
    </row>
    <row r="12" spans="3:10" x14ac:dyDescent="0.2">
      <c r="C12" s="24">
        <v>38352</v>
      </c>
      <c r="D12" s="14">
        <v>22.520119999999999</v>
      </c>
      <c r="E12" s="8">
        <f t="shared" si="0"/>
        <v>9.4705425000000005</v>
      </c>
      <c r="F12" s="9">
        <f t="shared" si="1"/>
        <v>1.3582700595805941</v>
      </c>
      <c r="G12" s="9">
        <f t="shared" si="2"/>
        <v>2.5058691116145457</v>
      </c>
      <c r="H12" s="8"/>
      <c r="I12" s="9">
        <f t="shared" si="3"/>
        <v>3.4036469875338593</v>
      </c>
    </row>
    <row r="13" spans="3:10" x14ac:dyDescent="0.2">
      <c r="C13" s="24">
        <v>38717</v>
      </c>
      <c r="D13" s="14">
        <v>30.020610000000001</v>
      </c>
      <c r="E13" s="8">
        <f t="shared" si="0"/>
        <v>16.971032500000003</v>
      </c>
      <c r="F13" s="9">
        <f t="shared" si="1"/>
        <v>2.4339941798391385</v>
      </c>
      <c r="G13" s="9">
        <f t="shared" si="2"/>
        <v>14.419779062132587</v>
      </c>
      <c r="H13" s="8"/>
      <c r="I13" s="9">
        <f t="shared" si="3"/>
        <v>35.097658311796984</v>
      </c>
    </row>
    <row r="14" spans="3:10" x14ac:dyDescent="0.2">
      <c r="C14" s="24">
        <v>39082</v>
      </c>
      <c r="D14" s="14">
        <v>26.769169999999999</v>
      </c>
      <c r="E14" s="8">
        <f t="shared" si="0"/>
        <v>13.719592500000001</v>
      </c>
      <c r="F14" s="9">
        <f t="shared" si="1"/>
        <v>1.9676709884778483</v>
      </c>
      <c r="G14" s="9">
        <f t="shared" si="2"/>
        <v>7.6182890624993007</v>
      </c>
      <c r="H14" s="8"/>
      <c r="I14" s="9">
        <f t="shared" si="3"/>
        <v>14.99028637011798</v>
      </c>
    </row>
    <row r="15" spans="3:10" x14ac:dyDescent="0.2">
      <c r="C15" s="24">
        <v>39447</v>
      </c>
      <c r="D15" s="14">
        <v>27.254390000000001</v>
      </c>
      <c r="E15" s="8">
        <f t="shared" si="0"/>
        <v>14.204812500000003</v>
      </c>
      <c r="F15" s="9">
        <f t="shared" si="1"/>
        <v>2.0372614895826899</v>
      </c>
      <c r="G15" s="9">
        <f t="shared" si="2"/>
        <v>8.455520121173226</v>
      </c>
      <c r="H15" s="8"/>
      <c r="I15" s="9">
        <f t="shared" si="3"/>
        <v>17.226105517257771</v>
      </c>
    </row>
    <row r="16" spans="3:10" x14ac:dyDescent="0.2">
      <c r="C16" s="24">
        <v>39813</v>
      </c>
      <c r="D16" s="14">
        <v>12.692679999999999</v>
      </c>
      <c r="E16" s="8">
        <f t="shared" si="0"/>
        <v>-0.35689749999999876</v>
      </c>
      <c r="F16" s="9">
        <f t="shared" si="1"/>
        <v>-5.1186422381734036E-2</v>
      </c>
      <c r="G16" s="9">
        <f t="shared" si="2"/>
        <v>-1.3411097757903939E-4</v>
      </c>
      <c r="H16" s="8"/>
      <c r="I16" s="9">
        <f t="shared" si="3"/>
        <v>6.8646611443879735E-6</v>
      </c>
    </row>
    <row r="17" spans="3:10" x14ac:dyDescent="0.2">
      <c r="C17" s="24">
        <v>40178</v>
      </c>
      <c r="D17" s="14">
        <v>8.2746399999999998</v>
      </c>
      <c r="E17" s="8">
        <f t="shared" si="0"/>
        <v>-4.7749374999999983</v>
      </c>
      <c r="F17" s="9">
        <f t="shared" si="1"/>
        <v>-0.68482398369666897</v>
      </c>
      <c r="G17" s="9">
        <f t="shared" si="2"/>
        <v>-0.32117141491222889</v>
      </c>
      <c r="H17" s="8"/>
      <c r="I17" s="9">
        <f t="shared" si="3"/>
        <v>0.21994588780968835</v>
      </c>
    </row>
    <row r="18" spans="3:10" x14ac:dyDescent="0.2">
      <c r="C18" s="24">
        <v>40543</v>
      </c>
      <c r="D18" s="14">
        <v>13.60201</v>
      </c>
      <c r="E18" s="8">
        <f t="shared" si="0"/>
        <v>0.55243250000000188</v>
      </c>
      <c r="F18" s="9">
        <f t="shared" si="1"/>
        <v>7.9230152305346718E-2</v>
      </c>
      <c r="G18" s="9">
        <f t="shared" si="2"/>
        <v>4.9736070771402006E-4</v>
      </c>
      <c r="H18" s="8"/>
      <c r="I18" s="9">
        <f t="shared" si="3"/>
        <v>3.9405964622876842E-5</v>
      </c>
    </row>
    <row r="19" spans="3:10" x14ac:dyDescent="0.2">
      <c r="C19" s="24">
        <v>40908</v>
      </c>
      <c r="D19" s="14">
        <v>10.904199999999999</v>
      </c>
      <c r="E19" s="8">
        <f t="shared" si="0"/>
        <v>-2.1453774999999986</v>
      </c>
      <c r="F19" s="9">
        <f t="shared" si="1"/>
        <v>-0.30769114068680481</v>
      </c>
      <c r="G19" s="9">
        <f t="shared" si="2"/>
        <v>-2.9130301225001428E-2</v>
      </c>
      <c r="H19" s="8"/>
      <c r="I19" s="9">
        <f t="shared" si="3"/>
        <v>8.9631356124709183E-3</v>
      </c>
    </row>
    <row r="20" spans="3:10" x14ac:dyDescent="0.2">
      <c r="C20" s="24">
        <v>41274</v>
      </c>
      <c r="D20" s="14">
        <v>14.37791</v>
      </c>
      <c r="E20" s="8">
        <f t="shared" si="0"/>
        <v>1.3283325000000019</v>
      </c>
      <c r="F20" s="9">
        <f t="shared" si="1"/>
        <v>0.19051012800141512</v>
      </c>
      <c r="G20" s="9">
        <f t="shared" si="2"/>
        <v>6.9143953267335242E-3</v>
      </c>
      <c r="H20" s="8"/>
      <c r="I20" s="9">
        <f t="shared" si="3"/>
        <v>1.3172623387483903E-3</v>
      </c>
    </row>
    <row r="21" spans="3:10" x14ac:dyDescent="0.2">
      <c r="C21" s="24">
        <v>41639</v>
      </c>
      <c r="D21" s="14">
        <v>15.663399999999999</v>
      </c>
      <c r="E21" s="8">
        <f t="shared" si="0"/>
        <v>2.6138225000000013</v>
      </c>
      <c r="F21" s="9">
        <f t="shared" si="1"/>
        <v>0.37487576269343587</v>
      </c>
      <c r="G21" s="9">
        <f t="shared" si="2"/>
        <v>5.2681979748647551E-2</v>
      </c>
      <c r="H21" s="8"/>
      <c r="I21" s="9">
        <f t="shared" si="3"/>
        <v>1.974919733847439E-2</v>
      </c>
    </row>
    <row r="22" spans="3:10" x14ac:dyDescent="0.2">
      <c r="C22" s="24">
        <v>42004</v>
      </c>
      <c r="D22" s="14">
        <v>12.39414</v>
      </c>
      <c r="E22" s="8">
        <f t="shared" si="0"/>
        <v>-0.6554374999999979</v>
      </c>
      <c r="F22" s="9">
        <f t="shared" si="1"/>
        <v>-9.4003182201690433E-2</v>
      </c>
      <c r="G22" s="9">
        <f t="shared" si="2"/>
        <v>-8.3066835665808925E-4</v>
      </c>
      <c r="H22" s="8"/>
      <c r="I22" s="9">
        <f t="shared" si="3"/>
        <v>7.8085468880109132E-5</v>
      </c>
    </row>
    <row r="23" spans="3:10" x14ac:dyDescent="0.2">
      <c r="C23" s="24">
        <v>42369</v>
      </c>
      <c r="D23" s="14">
        <v>12.430149999999999</v>
      </c>
      <c r="E23" s="8">
        <f t="shared" si="0"/>
        <v>-0.61942749999999869</v>
      </c>
      <c r="F23" s="9">
        <f t="shared" si="1"/>
        <v>-8.8838609544369465E-2</v>
      </c>
      <c r="G23" s="9">
        <f t="shared" si="2"/>
        <v>-7.0114082891587187E-4</v>
      </c>
      <c r="H23" s="8"/>
      <c r="I23" s="9">
        <f t="shared" si="3"/>
        <v>6.2288376335672692E-5</v>
      </c>
    </row>
    <row r="24" spans="3:10" x14ac:dyDescent="0.2">
      <c r="C24" s="24">
        <v>42735</v>
      </c>
      <c r="D24" s="14">
        <v>10.730309999999999</v>
      </c>
      <c r="E24" s="8">
        <f t="shared" si="0"/>
        <v>-2.3192674999999987</v>
      </c>
      <c r="F24" s="9">
        <f t="shared" si="1"/>
        <v>-0.33263053361603451</v>
      </c>
      <c r="G24" s="9">
        <f t="shared" si="2"/>
        <v>-3.6803264044914658E-2</v>
      </c>
      <c r="H24" s="8"/>
      <c r="I24" s="9">
        <f t="shared" si="3"/>
        <v>1.2241889358071779E-2</v>
      </c>
    </row>
    <row r="25" spans="3:10" x14ac:dyDescent="0.2">
      <c r="C25" s="24">
        <v>43100</v>
      </c>
      <c r="D25" s="14">
        <v>10.95363</v>
      </c>
      <c r="E25" s="8">
        <f t="shared" si="0"/>
        <v>-2.0959474999999976</v>
      </c>
      <c r="F25" s="9">
        <f t="shared" si="1"/>
        <v>-0.30060186475091516</v>
      </c>
      <c r="G25" s="9">
        <f t="shared" si="2"/>
        <v>-2.7162829717827845E-2</v>
      </c>
      <c r="H25" s="8"/>
      <c r="I25" s="9">
        <f t="shared" si="3"/>
        <v>8.1651972650906256E-3</v>
      </c>
    </row>
    <row r="26" spans="3:10" x14ac:dyDescent="0.2">
      <c r="C26" s="24">
        <v>43465</v>
      </c>
      <c r="D26" s="14">
        <v>9.5726099999999992</v>
      </c>
      <c r="E26" s="8">
        <f t="shared" si="0"/>
        <v>-3.4769674999999989</v>
      </c>
      <c r="F26" s="9">
        <f t="shared" si="1"/>
        <v>-0.49866846100788709</v>
      </c>
      <c r="G26" s="9">
        <f t="shared" si="2"/>
        <v>-0.12400400288923318</v>
      </c>
      <c r="H26" s="8"/>
      <c r="I26" s="9">
        <f t="shared" si="3"/>
        <v>6.1836885279591497E-2</v>
      </c>
    </row>
    <row r="27" spans="3:10" x14ac:dyDescent="0.2">
      <c r="C27" s="24">
        <v>43830</v>
      </c>
      <c r="D27" s="14">
        <v>7.4996499999999999</v>
      </c>
      <c r="E27" s="8">
        <f t="shared" si="0"/>
        <v>-5.5499274999999981</v>
      </c>
      <c r="F27" s="9">
        <f t="shared" si="1"/>
        <v>-0.79597344672630688</v>
      </c>
      <c r="G27" s="9">
        <f t="shared" si="2"/>
        <v>-0.5043078639465105</v>
      </c>
      <c r="H27" s="8"/>
      <c r="I27" s="9">
        <f t="shared" si="3"/>
        <v>0.40141566867668543</v>
      </c>
    </row>
    <row r="28" spans="3:10" x14ac:dyDescent="0.2">
      <c r="C28" s="24">
        <v>44196</v>
      </c>
      <c r="D28" s="14">
        <v>-3.1956699999999998</v>
      </c>
      <c r="E28" s="8">
        <f t="shared" si="0"/>
        <v>-16.245247499999998</v>
      </c>
      <c r="F28" s="9">
        <f t="shared" si="1"/>
        <v>-2.3299017231300629</v>
      </c>
      <c r="G28" s="9">
        <f t="shared" si="2"/>
        <v>-12.647736461613265</v>
      </c>
      <c r="H28" s="8"/>
      <c r="I28" s="9">
        <f t="shared" si="3"/>
        <v>29.467982975607676</v>
      </c>
    </row>
    <row r="29" spans="3:10" x14ac:dyDescent="0.2">
      <c r="C29" s="24">
        <v>44561</v>
      </c>
      <c r="D29" s="14">
        <v>4.8847500000000004</v>
      </c>
      <c r="E29" s="8">
        <f t="shared" si="0"/>
        <v>-8.1648274999999977</v>
      </c>
      <c r="F29" s="9">
        <f t="shared" si="1"/>
        <v>-1.171003745022027</v>
      </c>
      <c r="G29" s="9">
        <f t="shared" si="2"/>
        <v>-1.6057386170325185</v>
      </c>
      <c r="H29" s="8"/>
      <c r="I29" s="9">
        <f t="shared" si="3"/>
        <v>1.8803259340715694</v>
      </c>
    </row>
    <row r="30" spans="3:10" x14ac:dyDescent="0.2">
      <c r="C30" s="24">
        <v>44926</v>
      </c>
      <c r="D30" s="14">
        <v>8.6983800000000002</v>
      </c>
      <c r="E30" s="8">
        <f t="shared" si="0"/>
        <v>-4.3511974999999978</v>
      </c>
      <c r="F30" s="9">
        <f t="shared" si="1"/>
        <v>-0.62405097570407708</v>
      </c>
      <c r="G30" s="9">
        <f t="shared" si="2"/>
        <v>-0.24303017501181859</v>
      </c>
      <c r="H30" s="8"/>
      <c r="I30" s="9">
        <f t="shared" si="3"/>
        <v>0.15166321784165801</v>
      </c>
    </row>
    <row r="32" spans="3:10" x14ac:dyDescent="0.2">
      <c r="C32" s="23" t="s">
        <v>0</v>
      </c>
      <c r="F32" s="4"/>
      <c r="G32" s="4"/>
      <c r="I32" s="4"/>
      <c r="J32" s="2"/>
    </row>
    <row r="33" spans="3:14" x14ac:dyDescent="0.2">
      <c r="C33" s="8" t="s">
        <v>5</v>
      </c>
      <c r="D33" s="1">
        <f>AVERAGE(D3:D30)</f>
        <v>13.049577499999998</v>
      </c>
    </row>
    <row r="34" spans="3:14" ht="16" thickBot="1" x14ac:dyDescent="0.25">
      <c r="C34" s="8" t="s">
        <v>6</v>
      </c>
      <c r="D34" s="1">
        <f>_xlfn.STDEV.S(D3:D30)</f>
        <v>6.9725033200866617</v>
      </c>
    </row>
    <row r="35" spans="3:14" x14ac:dyDescent="0.2">
      <c r="C35" s="8" t="s">
        <v>7</v>
      </c>
      <c r="D35" s="1">
        <f>COUNT(D3:D30)</f>
        <v>28</v>
      </c>
      <c r="M35" s="10" t="s">
        <v>3</v>
      </c>
      <c r="N35" s="10"/>
    </row>
    <row r="36" spans="3:14" x14ac:dyDescent="0.2">
      <c r="C36" s="8" t="s">
        <v>8</v>
      </c>
      <c r="D36" s="1">
        <f>D35-1</f>
        <v>27</v>
      </c>
    </row>
    <row r="37" spans="3:14" x14ac:dyDescent="0.2">
      <c r="C37" s="8" t="s">
        <v>9</v>
      </c>
      <c r="D37" s="1">
        <f>D35-2</f>
        <v>26</v>
      </c>
      <c r="M37" s="1" t="s">
        <v>41</v>
      </c>
      <c r="N37" s="1">
        <v>8.34</v>
      </c>
    </row>
    <row r="38" spans="3:14" x14ac:dyDescent="0.2">
      <c r="C38" s="8" t="s">
        <v>10</v>
      </c>
      <c r="D38" s="1">
        <f>D35/(D36*D37)</f>
        <v>3.9886039886039885E-2</v>
      </c>
      <c r="M38" s="1" t="s">
        <v>42</v>
      </c>
      <c r="N38" s="11">
        <v>0.16114720305556526</v>
      </c>
    </row>
    <row r="39" spans="3:14" ht="17" x14ac:dyDescent="0.2">
      <c r="C39" s="6" t="s">
        <v>56</v>
      </c>
      <c r="D39" s="11">
        <f>SUM(G3:G30)</f>
        <v>16.145139040517218</v>
      </c>
      <c r="M39" s="1" t="s">
        <v>43</v>
      </c>
      <c r="N39" s="1">
        <v>8.3000000000000007</v>
      </c>
    </row>
    <row r="40" spans="3:14" x14ac:dyDescent="0.2">
      <c r="C40" s="6"/>
      <c r="M40" s="1" t="s">
        <v>44</v>
      </c>
      <c r="N40" s="1">
        <v>8.1999999999999993</v>
      </c>
    </row>
    <row r="41" spans="3:14" x14ac:dyDescent="0.2">
      <c r="C41" s="8" t="s">
        <v>11</v>
      </c>
      <c r="D41" s="1">
        <f>D38*D39</f>
        <v>0.6439656597357295</v>
      </c>
      <c r="M41" s="1" t="s">
        <v>45</v>
      </c>
      <c r="N41" s="11">
        <v>0.72067220083241157</v>
      </c>
    </row>
    <row r="42" spans="3:14" x14ac:dyDescent="0.2">
      <c r="C42" s="8" t="s">
        <v>12</v>
      </c>
      <c r="D42" s="1">
        <f>SKEW(D3:D30)</f>
        <v>0.64396565973573106</v>
      </c>
      <c r="M42" s="1" t="s">
        <v>46</v>
      </c>
      <c r="N42" s="11">
        <v>0.5193684210526317</v>
      </c>
    </row>
    <row r="43" spans="3:14" x14ac:dyDescent="0.2">
      <c r="M43" s="1" t="s">
        <v>20</v>
      </c>
      <c r="N43" s="11">
        <v>0.34623765545894525</v>
      </c>
    </row>
    <row r="44" spans="3:14" x14ac:dyDescent="0.2">
      <c r="C44" s="23" t="s">
        <v>13</v>
      </c>
      <c r="M44" s="1" t="s">
        <v>47</v>
      </c>
      <c r="N44" s="1">
        <v>-0.18489996291484737</v>
      </c>
    </row>
    <row r="45" spans="3:14" x14ac:dyDescent="0.2">
      <c r="C45" s="8" t="s">
        <v>5</v>
      </c>
      <c r="D45" s="1">
        <f>AVERAGE(D3:D30)</f>
        <v>13.049577499999998</v>
      </c>
      <c r="M45" s="1" t="s">
        <v>48</v>
      </c>
      <c r="N45" s="1">
        <v>2.9999999999999991</v>
      </c>
    </row>
    <row r="46" spans="3:14" x14ac:dyDescent="0.2">
      <c r="C46" s="8" t="s">
        <v>6</v>
      </c>
      <c r="D46" s="11">
        <f>_xlfn.STDEV.S(D3:D30)</f>
        <v>6.9725033200866617</v>
      </c>
      <c r="M46" s="1" t="s">
        <v>49</v>
      </c>
      <c r="N46" s="1">
        <v>6.7</v>
      </c>
    </row>
    <row r="47" spans="3:14" x14ac:dyDescent="0.2">
      <c r="C47" s="8" t="s">
        <v>7</v>
      </c>
      <c r="D47" s="1">
        <f>COUNT(D3:D30)</f>
        <v>28</v>
      </c>
      <c r="M47" s="1" t="s">
        <v>50</v>
      </c>
      <c r="N47" s="1">
        <v>9.6999999999999993</v>
      </c>
    </row>
    <row r="48" spans="3:14" x14ac:dyDescent="0.2">
      <c r="C48" s="8" t="s">
        <v>14</v>
      </c>
      <c r="D48" s="1">
        <f>D47+1</f>
        <v>29</v>
      </c>
      <c r="M48" s="1" t="s">
        <v>51</v>
      </c>
      <c r="N48" s="1">
        <v>166.79999999999998</v>
      </c>
    </row>
    <row r="49" spans="3:14" ht="16" thickBot="1" x14ac:dyDescent="0.25">
      <c r="C49" s="8" t="s">
        <v>15</v>
      </c>
      <c r="D49" s="1">
        <f>D47*D48</f>
        <v>812</v>
      </c>
      <c r="M49" s="12" t="s">
        <v>52</v>
      </c>
      <c r="N49" s="12">
        <v>20</v>
      </c>
    </row>
    <row r="50" spans="3:14" x14ac:dyDescent="0.2">
      <c r="C50" s="8" t="s">
        <v>8</v>
      </c>
      <c r="D50" s="1">
        <f>D47-1</f>
        <v>27</v>
      </c>
    </row>
    <row r="51" spans="3:14" x14ac:dyDescent="0.2">
      <c r="C51" s="8" t="s">
        <v>9</v>
      </c>
      <c r="D51" s="1">
        <f>D47-2</f>
        <v>26</v>
      </c>
    </row>
    <row r="52" spans="3:14" x14ac:dyDescent="0.2">
      <c r="C52" s="8" t="s">
        <v>16</v>
      </c>
      <c r="D52" s="1">
        <f>D47-3</f>
        <v>25</v>
      </c>
    </row>
    <row r="53" spans="3:14" x14ac:dyDescent="0.2">
      <c r="C53" s="8" t="s">
        <v>17</v>
      </c>
      <c r="D53" s="1">
        <f>D50*D51*D52</f>
        <v>17550</v>
      </c>
    </row>
    <row r="54" spans="3:14" x14ac:dyDescent="0.2">
      <c r="C54" s="8" t="s">
        <v>18</v>
      </c>
      <c r="D54" s="11">
        <f>(D47*D48)/(D50*D51*D52)</f>
        <v>4.6267806267806265E-2</v>
      </c>
    </row>
    <row r="55" spans="3:14" ht="17" x14ac:dyDescent="0.2">
      <c r="C55" s="13" t="s">
        <v>57</v>
      </c>
      <c r="D55" s="14">
        <f>SUM(I3:I30)</f>
        <v>104.58348231792507</v>
      </c>
    </row>
    <row r="56" spans="3:14" ht="17" x14ac:dyDescent="0.2">
      <c r="C56" s="5" t="s">
        <v>58</v>
      </c>
      <c r="D56" s="14">
        <f>(D49/D53)*D55</f>
        <v>4.8388482986982995</v>
      </c>
    </row>
    <row r="57" spans="3:14" ht="17" x14ac:dyDescent="0.2">
      <c r="C57" s="8" t="s">
        <v>59</v>
      </c>
      <c r="D57" s="1">
        <f>3*(D50^2)</f>
        <v>2187</v>
      </c>
    </row>
    <row r="58" spans="3:14" x14ac:dyDescent="0.2">
      <c r="C58" s="8" t="s">
        <v>19</v>
      </c>
      <c r="D58" s="1">
        <f>D51*D52</f>
        <v>650</v>
      </c>
    </row>
    <row r="59" spans="3:14" ht="17" x14ac:dyDescent="0.2">
      <c r="C59" s="5" t="s">
        <v>60</v>
      </c>
      <c r="D59" s="11">
        <f>(D57)/D58</f>
        <v>3.3646153846153846</v>
      </c>
    </row>
    <row r="61" spans="3:14" x14ac:dyDescent="0.2">
      <c r="C61" s="15" t="s">
        <v>20</v>
      </c>
      <c r="D61" s="11">
        <f>D56-D59</f>
        <v>1.4742329140829149</v>
      </c>
    </row>
    <row r="62" spans="3:14" x14ac:dyDescent="0.2">
      <c r="C62" s="15" t="s">
        <v>21</v>
      </c>
      <c r="D62" s="11">
        <f>KURT(D3:D30)</f>
        <v>1.47423291408293</v>
      </c>
    </row>
    <row r="65" spans="3:8" x14ac:dyDescent="0.2">
      <c r="C65" s="23" t="s">
        <v>22</v>
      </c>
    </row>
    <row r="66" spans="3:8" x14ac:dyDescent="0.2">
      <c r="C66" s="8" t="s">
        <v>23</v>
      </c>
      <c r="D66" s="11">
        <f>D41</f>
        <v>0.6439656597357295</v>
      </c>
    </row>
    <row r="67" spans="3:8" x14ac:dyDescent="0.2">
      <c r="C67" s="8" t="s">
        <v>24</v>
      </c>
      <c r="D67" s="11">
        <f>D61</f>
        <v>1.4742329140829149</v>
      </c>
      <c r="E67" s="16" t="s">
        <v>25</v>
      </c>
    </row>
    <row r="68" spans="3:8" x14ac:dyDescent="0.2">
      <c r="C68" s="8" t="s">
        <v>7</v>
      </c>
      <c r="D68" s="1">
        <f>D35</f>
        <v>28</v>
      </c>
    </row>
    <row r="69" spans="3:8" ht="17" x14ac:dyDescent="0.2">
      <c r="C69" s="8" t="s">
        <v>61</v>
      </c>
      <c r="D69" s="11">
        <f>D66^2</f>
        <v>0.41469177091887333</v>
      </c>
    </row>
    <row r="70" spans="3:8" ht="17" x14ac:dyDescent="0.2">
      <c r="C70" s="8" t="s">
        <v>62</v>
      </c>
      <c r="D70" s="11">
        <f>D61^2</f>
        <v>2.1733626849654031</v>
      </c>
    </row>
    <row r="71" spans="3:8" ht="17" x14ac:dyDescent="0.2">
      <c r="C71" s="8" t="s">
        <v>63</v>
      </c>
      <c r="D71" s="11">
        <f>D69/6</f>
        <v>6.9115295153145559E-2</v>
      </c>
    </row>
    <row r="72" spans="3:8" ht="17" x14ac:dyDescent="0.2">
      <c r="C72" s="8" t="s">
        <v>64</v>
      </c>
      <c r="D72" s="11">
        <f>D70/24</f>
        <v>9.0556778540225133E-2</v>
      </c>
      <c r="H72" s="17"/>
    </row>
    <row r="73" spans="3:8" x14ac:dyDescent="0.2">
      <c r="H73" s="17"/>
    </row>
    <row r="74" spans="3:8" x14ac:dyDescent="0.2">
      <c r="C74" s="8" t="s">
        <v>26</v>
      </c>
      <c r="D74" s="11">
        <f>D68*(D71+D72)</f>
        <v>4.470818063414379</v>
      </c>
    </row>
    <row r="76" spans="3:8" x14ac:dyDescent="0.2">
      <c r="C76" s="8" t="s">
        <v>27</v>
      </c>
    </row>
    <row r="77" spans="3:8" x14ac:dyDescent="0.2">
      <c r="E77" s="2" t="s">
        <v>28</v>
      </c>
    </row>
    <row r="78" spans="3:8" x14ac:dyDescent="0.2">
      <c r="C78" s="8" t="s">
        <v>29</v>
      </c>
      <c r="D78" s="11">
        <f>_xlfn.CHISQ.INV.RT(0.01,2)</f>
        <v>9.2103403719761818</v>
      </c>
      <c r="E78" s="1" t="str">
        <f>IF(D78&gt;$D$74,"Data is normally distributed","Data is not normally distributed")</f>
        <v>Data is normally distributed</v>
      </c>
    </row>
    <row r="79" spans="3:8" x14ac:dyDescent="0.2">
      <c r="C79" s="8" t="s">
        <v>30</v>
      </c>
      <c r="D79" s="11">
        <f>_xlfn.CHISQ.INV.RT(0.05,2)</f>
        <v>5.9914645471079817</v>
      </c>
      <c r="E79" s="1" t="str">
        <f t="shared" ref="E79:E80" si="4">IF(D79&gt;$D$74,"Data is normally distributed","Data is not normally distributed")</f>
        <v>Data is normally distributed</v>
      </c>
    </row>
    <row r="80" spans="3:8" x14ac:dyDescent="0.2">
      <c r="C80" s="8" t="s">
        <v>31</v>
      </c>
      <c r="D80" s="11">
        <f>_xlfn.CHISQ.INV.RT(0.1,2)</f>
        <v>4.6051701859880909</v>
      </c>
      <c r="E80" s="1" t="str">
        <f t="shared" si="4"/>
        <v>Data is normally distributed</v>
      </c>
    </row>
    <row r="83" spans="3:5" x14ac:dyDescent="0.2">
      <c r="C83" s="8" t="s">
        <v>32</v>
      </c>
    </row>
    <row r="84" spans="3:5" x14ac:dyDescent="0.2">
      <c r="C84" s="8" t="s">
        <v>33</v>
      </c>
      <c r="D84" s="11">
        <f>_xlfn.CHISQ.DIST.RT(D74,2)</f>
        <v>0.10694837562862741</v>
      </c>
      <c r="E84" s="11" t="str">
        <f>IF(0.1&gt;D84,"Data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2C-CD01-1C44-8D76-3DD333EB5D77}">
  <dimension ref="C1:P66"/>
  <sheetViews>
    <sheetView tabSelected="1" zoomScale="89" zoomScaleNormal="89" workbookViewId="0">
      <selection activeCell="D46" sqref="D46"/>
    </sheetView>
  </sheetViews>
  <sheetFormatPr baseColWidth="10" defaultColWidth="8.6640625" defaultRowHeight="15" x14ac:dyDescent="0.2"/>
  <cols>
    <col min="1" max="2" width="8.6640625" style="1"/>
    <col min="3" max="3" width="33.33203125" style="1" bestFit="1" customWidth="1"/>
    <col min="4" max="4" width="13.6640625" style="1" bestFit="1" customWidth="1"/>
    <col min="5" max="5" width="12.5" style="1" customWidth="1"/>
    <col min="6" max="6" width="9.6640625" style="1" bestFit="1" customWidth="1"/>
    <col min="7" max="7" width="12.6640625" style="1" bestFit="1" customWidth="1"/>
    <col min="8" max="8" width="11.5" style="1" customWidth="1"/>
    <col min="9" max="9" width="12.1640625" style="1" bestFit="1" customWidth="1"/>
    <col min="10" max="10" width="9.33203125" style="1" bestFit="1" customWidth="1"/>
    <col min="11" max="14" width="8.6640625" style="1"/>
    <col min="15" max="15" width="16.5" style="1" bestFit="1" customWidth="1"/>
    <col min="16" max="16384" width="8.6640625" style="1"/>
  </cols>
  <sheetData>
    <row r="1" spans="3:10" x14ac:dyDescent="0.2">
      <c r="F1" s="26" t="s">
        <v>0</v>
      </c>
      <c r="G1" s="26"/>
      <c r="I1" s="20" t="s">
        <v>1</v>
      </c>
      <c r="J1" s="4"/>
    </row>
    <row r="2" spans="3:10" ht="17" x14ac:dyDescent="0.2">
      <c r="C2" s="5" t="s">
        <v>2</v>
      </c>
      <c r="D2" s="5" t="s">
        <v>3</v>
      </c>
      <c r="E2" s="5" t="s">
        <v>4</v>
      </c>
      <c r="F2" s="5" t="s">
        <v>53</v>
      </c>
      <c r="G2" s="5" t="s">
        <v>54</v>
      </c>
      <c r="H2" s="8"/>
      <c r="I2" s="5" t="s">
        <v>55</v>
      </c>
      <c r="J2" s="4"/>
    </row>
    <row r="3" spans="3:10" x14ac:dyDescent="0.2">
      <c r="C3" s="24">
        <v>35064</v>
      </c>
      <c r="D3" s="14">
        <v>14.59783</v>
      </c>
      <c r="E3" s="1">
        <f>D3-$D$33</f>
        <v>1.548252500000002</v>
      </c>
      <c r="F3" s="11">
        <f>E3/$D$34</f>
        <v>0.22612584033293937</v>
      </c>
      <c r="G3" s="11">
        <f>F3^3</f>
        <v>1.1562469001193624E-2</v>
      </c>
      <c r="H3" s="11"/>
      <c r="I3" s="11">
        <f>F3^4</f>
        <v>2.6145730192184704E-3</v>
      </c>
      <c r="J3" s="21"/>
    </row>
    <row r="4" spans="3:10" x14ac:dyDescent="0.2">
      <c r="C4" s="24">
        <v>35430</v>
      </c>
      <c r="D4" s="14">
        <v>14.0924</v>
      </c>
      <c r="E4" s="1">
        <f t="shared" ref="E4:E30" si="0">D4-$D$33</f>
        <v>1.0428225000000015</v>
      </c>
      <c r="F4" s="11">
        <f t="shared" ref="F4:F30" si="1">E4/$D$34</f>
        <v>0.1523066257800951</v>
      </c>
      <c r="G4" s="11">
        <f t="shared" ref="G4:G30" si="2">F4^3</f>
        <v>3.5331037477309866E-3</v>
      </c>
      <c r="H4" s="11"/>
      <c r="I4" s="11">
        <f t="shared" ref="I4:I30" si="3">F4^4</f>
        <v>5.3811511034791487E-4</v>
      </c>
      <c r="J4" s="21"/>
    </row>
    <row r="5" spans="3:10" x14ac:dyDescent="0.2">
      <c r="C5" s="24">
        <v>35795</v>
      </c>
      <c r="D5" s="14">
        <v>16.777460000000001</v>
      </c>
      <c r="E5" s="1">
        <f t="shared" si="0"/>
        <v>3.7278825000000033</v>
      </c>
      <c r="F5" s="11">
        <f t="shared" si="1"/>
        <v>0.54446581741347644</v>
      </c>
      <c r="G5" s="11">
        <f t="shared" si="2"/>
        <v>0.16140309464822741</v>
      </c>
      <c r="H5" s="11"/>
      <c r="I5" s="11">
        <f t="shared" si="3"/>
        <v>8.7878467860711851E-2</v>
      </c>
      <c r="J5" s="21"/>
    </row>
    <row r="6" spans="3:10" x14ac:dyDescent="0.2">
      <c r="C6" s="24">
        <v>36160</v>
      </c>
      <c r="D6" s="14">
        <v>5.45479</v>
      </c>
      <c r="E6" s="1">
        <f t="shared" si="0"/>
        <v>-7.594787499999998</v>
      </c>
      <c r="F6" s="11">
        <f t="shared" si="1"/>
        <v>-1.1092361908587913</v>
      </c>
      <c r="G6" s="11">
        <f t="shared" si="2"/>
        <v>-1.3648096745624068</v>
      </c>
      <c r="H6" s="11"/>
      <c r="I6" s="11">
        <f t="shared" si="3"/>
        <v>1.5138962846588309</v>
      </c>
      <c r="J6" s="21"/>
    </row>
    <row r="7" spans="3:10" x14ac:dyDescent="0.2">
      <c r="C7" s="24">
        <v>36525</v>
      </c>
      <c r="D7" s="14">
        <v>13.01751</v>
      </c>
      <c r="E7" s="1">
        <f t="shared" si="0"/>
        <v>-3.2067499999998361E-2</v>
      </c>
      <c r="F7" s="11">
        <f t="shared" si="1"/>
        <v>-4.6835321660234058E-3</v>
      </c>
      <c r="G7" s="11">
        <f t="shared" si="2"/>
        <v>-1.0273549594920444E-7</v>
      </c>
      <c r="H7" s="11"/>
      <c r="I7" s="11">
        <f t="shared" si="3"/>
        <v>4.8116499987046627E-10</v>
      </c>
      <c r="J7" s="21"/>
    </row>
    <row r="8" spans="3:10" x14ac:dyDescent="0.2">
      <c r="C8" s="24">
        <v>36891</v>
      </c>
      <c r="D8" s="14">
        <v>11.16343</v>
      </c>
      <c r="E8" s="1">
        <f t="shared" si="0"/>
        <v>-1.8861474999999981</v>
      </c>
      <c r="F8" s="11">
        <f t="shared" si="1"/>
        <v>-0.27547618261838541</v>
      </c>
      <c r="G8" s="11">
        <f t="shared" si="2"/>
        <v>-2.0905096108176539E-2</v>
      </c>
      <c r="H8" s="11"/>
      <c r="I8" s="11">
        <f t="shared" si="3"/>
        <v>5.7588560731509381E-3</v>
      </c>
      <c r="J8" s="21"/>
    </row>
    <row r="9" spans="3:10" x14ac:dyDescent="0.2">
      <c r="C9" s="24">
        <v>37256</v>
      </c>
      <c r="D9" s="14">
        <v>10.247109999999999</v>
      </c>
      <c r="E9" s="1">
        <f t="shared" si="0"/>
        <v>-2.8024674999999988</v>
      </c>
      <c r="F9" s="11">
        <f t="shared" si="1"/>
        <v>-0.40930682717660755</v>
      </c>
      <c r="G9" s="11">
        <f t="shared" si="2"/>
        <v>-6.8572023613034175E-2</v>
      </c>
      <c r="H9" s="11"/>
      <c r="I9" s="11">
        <f t="shared" si="3"/>
        <v>2.8066997418130429E-2</v>
      </c>
      <c r="J9" s="21"/>
    </row>
    <row r="10" spans="3:10" x14ac:dyDescent="0.2">
      <c r="C10" s="24">
        <v>37621</v>
      </c>
      <c r="D10" s="14">
        <v>9.0966400000000007</v>
      </c>
      <c r="E10" s="1">
        <f t="shared" si="0"/>
        <v>-3.9529374999999973</v>
      </c>
      <c r="F10" s="11">
        <f t="shared" si="1"/>
        <v>-0.57733561804104094</v>
      </c>
      <c r="G10" s="11">
        <f t="shared" si="2"/>
        <v>-0.19243543895308265</v>
      </c>
      <c r="H10" s="11"/>
      <c r="I10" s="11">
        <f t="shared" si="3"/>
        <v>0.11109983308097697</v>
      </c>
      <c r="J10" s="21"/>
    </row>
    <row r="11" spans="3:10" x14ac:dyDescent="0.2">
      <c r="C11" s="24">
        <v>37986</v>
      </c>
      <c r="D11" s="14">
        <v>14.89392</v>
      </c>
      <c r="E11" s="1">
        <f t="shared" si="0"/>
        <v>1.8443425000000016</v>
      </c>
      <c r="F11" s="11">
        <f t="shared" si="1"/>
        <v>0.26937046617024935</v>
      </c>
      <c r="G11" s="11">
        <f t="shared" si="2"/>
        <v>1.954564171534386E-2</v>
      </c>
      <c r="H11" s="11"/>
      <c r="I11" s="11">
        <f t="shared" si="3"/>
        <v>5.2650186204588473E-3</v>
      </c>
      <c r="J11" s="21"/>
    </row>
    <row r="12" spans="3:10" x14ac:dyDescent="0.2">
      <c r="C12" s="24">
        <v>38352</v>
      </c>
      <c r="D12" s="14">
        <v>22.520119999999999</v>
      </c>
      <c r="E12" s="1">
        <f t="shared" si="0"/>
        <v>9.4705425000000005</v>
      </c>
      <c r="F12" s="11">
        <f t="shared" si="1"/>
        <v>1.3831945249378339</v>
      </c>
      <c r="G12" s="11">
        <f t="shared" si="2"/>
        <v>2.6463652411317811</v>
      </c>
      <c r="H12" s="11"/>
      <c r="I12" s="11">
        <f t="shared" si="3"/>
        <v>3.6604379125192703</v>
      </c>
      <c r="J12" s="21"/>
    </row>
    <row r="13" spans="3:10" x14ac:dyDescent="0.2">
      <c r="C13" s="24">
        <v>38717</v>
      </c>
      <c r="D13" s="14">
        <v>30.020610000000001</v>
      </c>
      <c r="E13" s="1">
        <f t="shared" si="0"/>
        <v>16.971032500000003</v>
      </c>
      <c r="F13" s="11">
        <f t="shared" si="1"/>
        <v>2.4786583489321803</v>
      </c>
      <c r="G13" s="11">
        <f t="shared" si="2"/>
        <v>15.228250317607689</v>
      </c>
      <c r="H13" s="11"/>
      <c r="I13" s="11">
        <f t="shared" si="3"/>
        <v>37.74562978936742</v>
      </c>
      <c r="J13" s="21"/>
    </row>
    <row r="14" spans="3:10" x14ac:dyDescent="0.2">
      <c r="C14" s="24">
        <v>39082</v>
      </c>
      <c r="D14" s="14">
        <v>26.769169999999999</v>
      </c>
      <c r="E14" s="1">
        <f t="shared" si="0"/>
        <v>13.719592500000001</v>
      </c>
      <c r="F14" s="11">
        <f t="shared" si="1"/>
        <v>2.0037780549929605</v>
      </c>
      <c r="G14" s="11">
        <f t="shared" si="2"/>
        <v>8.045422356039527</v>
      </c>
      <c r="H14" s="11"/>
      <c r="I14" s="11">
        <f t="shared" si="3"/>
        <v>16.121240760181763</v>
      </c>
      <c r="J14" s="21"/>
    </row>
    <row r="15" spans="3:10" x14ac:dyDescent="0.2">
      <c r="C15" s="24">
        <v>39447</v>
      </c>
      <c r="D15" s="14">
        <v>27.254390000000001</v>
      </c>
      <c r="E15" s="1">
        <f t="shared" si="0"/>
        <v>14.204812500000003</v>
      </c>
      <c r="F15" s="11">
        <f t="shared" si="1"/>
        <v>2.0746455525402592</v>
      </c>
      <c r="G15" s="11">
        <f t="shared" si="2"/>
        <v>8.929594303489365</v>
      </c>
      <c r="H15" s="11"/>
      <c r="I15" s="11">
        <f t="shared" si="3"/>
        <v>18.525743107723045</v>
      </c>
      <c r="J15" s="21"/>
    </row>
    <row r="16" spans="3:10" x14ac:dyDescent="0.2">
      <c r="C16" s="24">
        <v>39813</v>
      </c>
      <c r="D16" s="14">
        <v>12.692679999999999</v>
      </c>
      <c r="E16" s="1">
        <f t="shared" si="0"/>
        <v>-0.35689749999999876</v>
      </c>
      <c r="F16" s="11">
        <f t="shared" si="1"/>
        <v>-5.212570113739512E-2</v>
      </c>
      <c r="G16" s="11">
        <f t="shared" si="2"/>
        <v>-1.4163015453377172E-4</v>
      </c>
      <c r="H16" s="11"/>
      <c r="I16" s="11">
        <f t="shared" si="3"/>
        <v>7.3825711072704718E-6</v>
      </c>
      <c r="J16" s="21"/>
    </row>
    <row r="17" spans="3:10" x14ac:dyDescent="0.2">
      <c r="C17" s="24">
        <v>40178</v>
      </c>
      <c r="D17" s="14">
        <v>8.2746399999999998</v>
      </c>
      <c r="E17" s="1">
        <f t="shared" si="0"/>
        <v>-4.7749374999999983</v>
      </c>
      <c r="F17" s="11">
        <f t="shared" si="1"/>
        <v>-0.69739060955804222</v>
      </c>
      <c r="G17" s="11">
        <f t="shared" si="2"/>
        <v>-0.33917847701200027</v>
      </c>
      <c r="H17" s="11"/>
      <c r="I17" s="11">
        <f t="shared" si="3"/>
        <v>0.23653988483236729</v>
      </c>
      <c r="J17" s="21"/>
    </row>
    <row r="18" spans="3:10" x14ac:dyDescent="0.2">
      <c r="C18" s="24">
        <v>40543</v>
      </c>
      <c r="D18" s="14">
        <v>13.60201</v>
      </c>
      <c r="E18" s="1">
        <f t="shared" si="0"/>
        <v>0.55243250000000188</v>
      </c>
      <c r="F18" s="11">
        <f t="shared" si="1"/>
        <v>8.068403783602919E-2</v>
      </c>
      <c r="G18" s="11">
        <f t="shared" si="2"/>
        <v>5.2524614438104157E-4</v>
      </c>
      <c r="H18" s="11"/>
      <c r="I18" s="11">
        <f t="shared" si="3"/>
        <v>4.2378979786468409E-5</v>
      </c>
      <c r="J18" s="21"/>
    </row>
    <row r="19" spans="3:10" x14ac:dyDescent="0.2">
      <c r="C19" s="24">
        <v>40908</v>
      </c>
      <c r="D19" s="14">
        <v>10.904199999999999</v>
      </c>
      <c r="E19" s="1">
        <f t="shared" si="0"/>
        <v>-2.1453774999999986</v>
      </c>
      <c r="F19" s="11">
        <f t="shared" si="1"/>
        <v>-0.31333732063657554</v>
      </c>
      <c r="G19" s="11">
        <f t="shared" si="2"/>
        <v>-3.0763544779030046E-2</v>
      </c>
      <c r="H19" s="11"/>
      <c r="I19" s="11">
        <f t="shared" si="3"/>
        <v>9.6393666943445869E-3</v>
      </c>
      <c r="J19" s="21"/>
    </row>
    <row r="20" spans="3:10" x14ac:dyDescent="0.2">
      <c r="C20" s="24">
        <v>41274</v>
      </c>
      <c r="D20" s="14">
        <v>14.37791</v>
      </c>
      <c r="E20" s="1">
        <f t="shared" si="0"/>
        <v>1.3283325000000019</v>
      </c>
      <c r="F20" s="11">
        <f t="shared" si="1"/>
        <v>0.19400601827160247</v>
      </c>
      <c r="G20" s="11">
        <f t="shared" si="2"/>
        <v>7.3020635320901126E-3</v>
      </c>
      <c r="H20" s="11"/>
      <c r="I20" s="11">
        <f t="shared" si="3"/>
        <v>1.4166442710270765E-3</v>
      </c>
      <c r="J20" s="21"/>
    </row>
    <row r="21" spans="3:10" x14ac:dyDescent="0.2">
      <c r="C21" s="24">
        <v>41639</v>
      </c>
      <c r="D21" s="14">
        <v>15.663399999999999</v>
      </c>
      <c r="E21" s="1">
        <f t="shared" si="0"/>
        <v>2.6138225000000013</v>
      </c>
      <c r="F21" s="11">
        <f t="shared" si="1"/>
        <v>0.38175479083266062</v>
      </c>
      <c r="G21" s="11">
        <f t="shared" si="2"/>
        <v>5.5635691183807644E-2</v>
      </c>
      <c r="H21" s="11"/>
      <c r="I21" s="11">
        <f t="shared" si="3"/>
        <v>2.1239191650704987E-2</v>
      </c>
      <c r="J21" s="21"/>
    </row>
    <row r="22" spans="3:10" x14ac:dyDescent="0.2">
      <c r="C22" s="24">
        <v>42004</v>
      </c>
      <c r="D22" s="14">
        <v>12.39414</v>
      </c>
      <c r="E22" s="1">
        <f t="shared" si="0"/>
        <v>-0.6554374999999979</v>
      </c>
      <c r="F22" s="11">
        <f t="shared" si="1"/>
        <v>-9.5728155112438235E-2</v>
      </c>
      <c r="G22" s="11">
        <f t="shared" si="2"/>
        <v>-8.7724129555660552E-4</v>
      </c>
      <c r="H22" s="11"/>
      <c r="I22" s="11">
        <f t="shared" si="3"/>
        <v>8.3976690812079019E-5</v>
      </c>
      <c r="J22" s="21"/>
    </row>
    <row r="23" spans="3:10" x14ac:dyDescent="0.2">
      <c r="C23" s="24">
        <v>42369</v>
      </c>
      <c r="D23" s="14">
        <v>12.430149999999999</v>
      </c>
      <c r="E23" s="1">
        <f t="shared" si="0"/>
        <v>-0.61942749999999869</v>
      </c>
      <c r="F23" s="11">
        <f t="shared" si="1"/>
        <v>-9.0468811749266548E-2</v>
      </c>
      <c r="G23" s="11">
        <f t="shared" si="2"/>
        <v>-7.4045157034790014E-4</v>
      </c>
      <c r="H23" s="11"/>
      <c r="I23" s="11">
        <f t="shared" si="3"/>
        <v>6.6987773727252977E-5</v>
      </c>
      <c r="J23" s="21"/>
    </row>
    <row r="24" spans="3:10" x14ac:dyDescent="0.2">
      <c r="C24" s="24">
        <v>42735</v>
      </c>
      <c r="D24" s="14">
        <v>10.730309999999999</v>
      </c>
      <c r="E24" s="1">
        <f t="shared" si="0"/>
        <v>-2.3192674999999987</v>
      </c>
      <c r="F24" s="11">
        <f t="shared" si="1"/>
        <v>-0.33873435527756257</v>
      </c>
      <c r="G24" s="11">
        <f t="shared" si="2"/>
        <v>-3.8866706276572099E-2</v>
      </c>
      <c r="H24" s="11"/>
      <c r="I24" s="11">
        <f t="shared" si="3"/>
        <v>1.3165488692357044E-2</v>
      </c>
      <c r="J24" s="21"/>
    </row>
    <row r="25" spans="3:10" x14ac:dyDescent="0.2">
      <c r="C25" s="24">
        <v>43100</v>
      </c>
      <c r="D25" s="14">
        <v>10.95363</v>
      </c>
      <c r="E25" s="1">
        <f t="shared" si="0"/>
        <v>-2.0959474999999976</v>
      </c>
      <c r="F25" s="11">
        <f t="shared" si="1"/>
        <v>-0.30611795539243258</v>
      </c>
      <c r="G25" s="11">
        <f t="shared" si="2"/>
        <v>-2.8685763387588308E-2</v>
      </c>
      <c r="H25" s="11"/>
      <c r="I25" s="11">
        <f t="shared" si="3"/>
        <v>8.7812272370796345E-3</v>
      </c>
      <c r="J25" s="21"/>
    </row>
    <row r="26" spans="3:10" x14ac:dyDescent="0.2">
      <c r="C26" s="24">
        <v>43465</v>
      </c>
      <c r="D26" s="14">
        <v>9.5726099999999992</v>
      </c>
      <c r="E26" s="1">
        <f t="shared" si="0"/>
        <v>-3.4769674999999989</v>
      </c>
      <c r="F26" s="11">
        <f t="shared" si="1"/>
        <v>-0.50781910427906174</v>
      </c>
      <c r="G26" s="11">
        <f t="shared" si="2"/>
        <v>-0.13095651384434692</v>
      </c>
      <c r="H26" s="11"/>
      <c r="I26" s="11">
        <f t="shared" si="3"/>
        <v>6.65022195599448E-2</v>
      </c>
      <c r="J26" s="21"/>
    </row>
    <row r="27" spans="3:10" x14ac:dyDescent="0.2">
      <c r="C27" s="24">
        <v>43830</v>
      </c>
      <c r="D27" s="14">
        <v>7.4996499999999999</v>
      </c>
      <c r="E27" s="1">
        <f t="shared" si="0"/>
        <v>-5.5499274999999981</v>
      </c>
      <c r="F27" s="11">
        <f t="shared" si="1"/>
        <v>-0.81057968239960032</v>
      </c>
      <c r="G27" s="11">
        <f t="shared" si="2"/>
        <v>-0.53258280561891813</v>
      </c>
      <c r="H27" s="11"/>
      <c r="I27" s="11">
        <f t="shared" si="3"/>
        <v>0.43170080143007072</v>
      </c>
      <c r="J27" s="21"/>
    </row>
    <row r="28" spans="3:10" x14ac:dyDescent="0.2">
      <c r="C28" s="24">
        <v>44196</v>
      </c>
      <c r="D28" s="14">
        <v>-3.1956699999999998</v>
      </c>
      <c r="E28" s="1">
        <f t="shared" si="0"/>
        <v>-16.245247499999998</v>
      </c>
      <c r="F28" s="11">
        <f t="shared" si="1"/>
        <v>-2.3726557795670131</v>
      </c>
      <c r="G28" s="11">
        <f t="shared" si="2"/>
        <v>-13.356854911485442</v>
      </c>
      <c r="H28" s="11"/>
      <c r="I28" s="11">
        <f t="shared" si="3"/>
        <v>31.69121900257398</v>
      </c>
      <c r="J28" s="21"/>
    </row>
    <row r="29" spans="3:10" x14ac:dyDescent="0.2">
      <c r="C29" s="24">
        <v>44561</v>
      </c>
      <c r="D29" s="14">
        <v>4.8847500000000004</v>
      </c>
      <c r="E29" s="1">
        <f t="shared" si="0"/>
        <v>-8.1648274999999977</v>
      </c>
      <c r="F29" s="11">
        <f t="shared" si="1"/>
        <v>-1.1924918445867128</v>
      </c>
      <c r="G29" s="11">
        <f t="shared" si="2"/>
        <v>-1.6957672859936324</v>
      </c>
      <c r="H29" s="11"/>
      <c r="I29" s="11">
        <f t="shared" si="3"/>
        <v>2.0221886588643505</v>
      </c>
      <c r="J29" s="21"/>
    </row>
    <row r="30" spans="3:10" x14ac:dyDescent="0.2">
      <c r="C30" s="24">
        <v>44926</v>
      </c>
      <c r="D30" s="14">
        <v>8.6983800000000002</v>
      </c>
      <c r="E30" s="1">
        <f t="shared" si="0"/>
        <v>-4.3511974999999978</v>
      </c>
      <c r="F30" s="11">
        <f t="shared" si="1"/>
        <v>-0.6355024074833292</v>
      </c>
      <c r="G30" s="11">
        <f t="shared" si="2"/>
        <v>-0.25665610574650766</v>
      </c>
      <c r="H30" s="11"/>
      <c r="I30" s="11">
        <f t="shared" si="3"/>
        <v>0.16310557309720153</v>
      </c>
      <c r="J30" s="21"/>
    </row>
    <row r="32" spans="3:10" x14ac:dyDescent="0.2">
      <c r="C32" s="5" t="s">
        <v>34</v>
      </c>
      <c r="F32" s="4"/>
      <c r="G32" s="4"/>
      <c r="J32" s="22"/>
    </row>
    <row r="33" spans="3:16" x14ac:dyDescent="0.2">
      <c r="C33" s="8" t="s">
        <v>5</v>
      </c>
      <c r="D33" s="11">
        <f>AVERAGE(D3:D30)</f>
        <v>13.049577499999998</v>
      </c>
      <c r="H33" s="4"/>
      <c r="I33" s="3"/>
    </row>
    <row r="34" spans="3:16" x14ac:dyDescent="0.2">
      <c r="C34" s="8" t="s">
        <v>35</v>
      </c>
      <c r="D34" s="11">
        <f>_xlfn.STDEV.P(D3:D30)</f>
        <v>6.8468623387774352</v>
      </c>
    </row>
    <row r="35" spans="3:16" x14ac:dyDescent="0.2">
      <c r="C35" s="8" t="s">
        <v>36</v>
      </c>
      <c r="D35" s="19">
        <f>COUNT(D3:D30)</f>
        <v>28</v>
      </c>
    </row>
    <row r="36" spans="3:16" ht="18" thickBot="1" x14ac:dyDescent="0.25">
      <c r="C36" s="6" t="s">
        <v>56</v>
      </c>
      <c r="D36" s="11">
        <f>SUM(G3:G30)</f>
        <v>17.05034575510448</v>
      </c>
    </row>
    <row r="37" spans="3:16" x14ac:dyDescent="0.2">
      <c r="C37" s="8" t="s">
        <v>37</v>
      </c>
      <c r="D37" s="11">
        <f>(1/D35)*D36</f>
        <v>0.60894091982515997</v>
      </c>
      <c r="O37" s="10" t="s">
        <v>3</v>
      </c>
      <c r="P37" s="10"/>
    </row>
    <row r="38" spans="3:16" x14ac:dyDescent="0.2">
      <c r="C38" s="8" t="s">
        <v>38</v>
      </c>
      <c r="D38" s="11">
        <f>_xlfn.SKEW.P(D3:D30)</f>
        <v>0.60894091982516085</v>
      </c>
    </row>
    <row r="39" spans="3:16" x14ac:dyDescent="0.2">
      <c r="D39" s="11"/>
      <c r="O39" s="1" t="s">
        <v>41</v>
      </c>
      <c r="P39" s="1">
        <v>8.34</v>
      </c>
    </row>
    <row r="40" spans="3:16" x14ac:dyDescent="0.2">
      <c r="C40" s="5" t="s">
        <v>39</v>
      </c>
      <c r="D40" s="11"/>
      <c r="O40" s="1" t="s">
        <v>42</v>
      </c>
      <c r="P40" s="11">
        <v>0.16114720305556526</v>
      </c>
    </row>
    <row r="41" spans="3:16" x14ac:dyDescent="0.2">
      <c r="C41" s="8" t="s">
        <v>5</v>
      </c>
      <c r="D41" s="11">
        <f>AVERAGE(D3:D30)</f>
        <v>13.049577499999998</v>
      </c>
      <c r="O41" s="1" t="s">
        <v>43</v>
      </c>
      <c r="P41" s="1">
        <v>8.3000000000000007</v>
      </c>
    </row>
    <row r="42" spans="3:16" x14ac:dyDescent="0.2">
      <c r="C42" s="8" t="s">
        <v>35</v>
      </c>
      <c r="D42" s="11">
        <f>_xlfn.STDEV.P(D3:D30)</f>
        <v>6.8468623387774352</v>
      </c>
      <c r="O42" s="1" t="s">
        <v>44</v>
      </c>
      <c r="P42" s="1">
        <v>8.1999999999999993</v>
      </c>
    </row>
    <row r="43" spans="3:16" x14ac:dyDescent="0.2">
      <c r="C43" s="8" t="s">
        <v>36</v>
      </c>
      <c r="D43" s="19">
        <f>COUNT(D3:D30)</f>
        <v>28</v>
      </c>
      <c r="O43" s="1" t="s">
        <v>45</v>
      </c>
      <c r="P43" s="11">
        <v>0.72067220083241157</v>
      </c>
    </row>
    <row r="44" spans="3:16" ht="17" x14ac:dyDescent="0.2">
      <c r="C44" s="5" t="s">
        <v>65</v>
      </c>
      <c r="D44" s="19">
        <f>SUM(I3:I30)</f>
        <v>112.47386850103335</v>
      </c>
      <c r="O44" s="1" t="s">
        <v>46</v>
      </c>
      <c r="P44" s="11">
        <v>0.5193684210526317</v>
      </c>
    </row>
    <row r="45" spans="3:16" ht="17" x14ac:dyDescent="0.2">
      <c r="C45" s="5" t="s">
        <v>66</v>
      </c>
      <c r="D45" s="11">
        <f>D44/D43</f>
        <v>4.0169238750369054</v>
      </c>
      <c r="O45" s="1" t="s">
        <v>20</v>
      </c>
      <c r="P45" s="11">
        <v>0.34623765545894525</v>
      </c>
    </row>
    <row r="46" spans="3:16" x14ac:dyDescent="0.2">
      <c r="D46" s="11"/>
      <c r="O46" s="1" t="s">
        <v>47</v>
      </c>
      <c r="P46" s="1">
        <v>-0.18489996291484737</v>
      </c>
    </row>
    <row r="47" spans="3:16" x14ac:dyDescent="0.2">
      <c r="C47" s="18" t="s">
        <v>22</v>
      </c>
      <c r="D47" s="11"/>
      <c r="O47" s="1" t="s">
        <v>48</v>
      </c>
      <c r="P47" s="1">
        <v>2.9999999999999991</v>
      </c>
    </row>
    <row r="48" spans="3:16" x14ac:dyDescent="0.2">
      <c r="C48" s="8" t="s">
        <v>23</v>
      </c>
      <c r="D48" s="11">
        <f>D37</f>
        <v>0.60894091982515997</v>
      </c>
      <c r="O48" s="1" t="s">
        <v>49</v>
      </c>
      <c r="P48" s="1">
        <v>6.7</v>
      </c>
    </row>
    <row r="49" spans="3:16" x14ac:dyDescent="0.2">
      <c r="C49" s="8" t="s">
        <v>24</v>
      </c>
      <c r="D49" s="11">
        <f>D45-3</f>
        <v>1.0169238750369054</v>
      </c>
      <c r="E49" s="16" t="s">
        <v>40</v>
      </c>
      <c r="O49" s="1" t="s">
        <v>50</v>
      </c>
      <c r="P49" s="1">
        <v>9.6999999999999993</v>
      </c>
    </row>
    <row r="50" spans="3:16" x14ac:dyDescent="0.2">
      <c r="C50" s="8" t="s">
        <v>36</v>
      </c>
      <c r="D50" s="19">
        <f>D43</f>
        <v>28</v>
      </c>
      <c r="O50" s="1" t="s">
        <v>51</v>
      </c>
      <c r="P50" s="1">
        <v>166.79999999999998</v>
      </c>
    </row>
    <row r="51" spans="3:16" ht="18" thickBot="1" x14ac:dyDescent="0.25">
      <c r="C51" s="8" t="s">
        <v>61</v>
      </c>
      <c r="D51" s="11">
        <f>D48^2</f>
        <v>0.3708090438375119</v>
      </c>
      <c r="O51" s="12" t="s">
        <v>52</v>
      </c>
      <c r="P51" s="12">
        <v>20</v>
      </c>
    </row>
    <row r="52" spans="3:16" ht="17" x14ac:dyDescent="0.2">
      <c r="C52" s="8" t="s">
        <v>62</v>
      </c>
      <c r="D52" s="11">
        <f>D49^2</f>
        <v>1.0341341676200755</v>
      </c>
    </row>
    <row r="53" spans="3:16" ht="17" x14ac:dyDescent="0.2">
      <c r="C53" s="8" t="s">
        <v>63</v>
      </c>
      <c r="D53" s="11">
        <f>D51/6</f>
        <v>6.1801507306251981E-2</v>
      </c>
    </row>
    <row r="54" spans="3:16" ht="17" x14ac:dyDescent="0.2">
      <c r="C54" s="8" t="s">
        <v>64</v>
      </c>
      <c r="D54" s="11">
        <f>D52/24</f>
        <v>4.3088923650836476E-2</v>
      </c>
    </row>
    <row r="55" spans="3:16" x14ac:dyDescent="0.2">
      <c r="C55" s="8"/>
      <c r="D55" s="11"/>
    </row>
    <row r="56" spans="3:16" x14ac:dyDescent="0.2">
      <c r="C56" s="8" t="s">
        <v>26</v>
      </c>
      <c r="D56" s="11">
        <f>D50*(D53+D54)</f>
        <v>2.9369320667984766</v>
      </c>
    </row>
    <row r="57" spans="3:16" x14ac:dyDescent="0.2">
      <c r="C57" s="8"/>
      <c r="D57" s="11"/>
    </row>
    <row r="58" spans="3:16" x14ac:dyDescent="0.2">
      <c r="C58" s="1" t="s">
        <v>27</v>
      </c>
      <c r="D58" s="11"/>
    </row>
    <row r="59" spans="3:16" x14ac:dyDescent="0.2">
      <c r="D59" s="11"/>
      <c r="E59" s="2" t="s">
        <v>28</v>
      </c>
    </row>
    <row r="60" spans="3:16" x14ac:dyDescent="0.2">
      <c r="C60" s="1" t="s">
        <v>29</v>
      </c>
      <c r="D60" s="11">
        <f>_xlfn.CHISQ.INV.RT(0.01,2)</f>
        <v>9.2103403719761818</v>
      </c>
      <c r="E60" s="1" t="str">
        <f>IF(D60&gt;$D$56,"Data is normally distributed","Data is not normally distributed")</f>
        <v>Data is normally distributed</v>
      </c>
    </row>
    <row r="61" spans="3:16" x14ac:dyDescent="0.2">
      <c r="C61" s="1" t="s">
        <v>30</v>
      </c>
      <c r="D61" s="11">
        <f>_xlfn.CHISQ.INV.RT(0.05,2)</f>
        <v>5.9914645471079817</v>
      </c>
      <c r="E61" s="1" t="str">
        <f>IF(D61&gt;$D$56,"Data is normally distributed","Data is not normally distributed")</f>
        <v>Data is normally distributed</v>
      </c>
    </row>
    <row r="62" spans="3:16" x14ac:dyDescent="0.2">
      <c r="C62" s="1" t="s">
        <v>31</v>
      </c>
      <c r="D62" s="11">
        <f>_xlfn.CHISQ.INV.RT(0.1,2)</f>
        <v>4.6051701859880909</v>
      </c>
      <c r="E62" s="1" t="str">
        <f>IF(D62&gt;$D$56,"Data is normally distributed","Data is not normally distributed")</f>
        <v>Data is normally distributed</v>
      </c>
    </row>
    <row r="63" spans="3:16" x14ac:dyDescent="0.2">
      <c r="D63" s="11"/>
    </row>
    <row r="64" spans="3:16" x14ac:dyDescent="0.2">
      <c r="D64" s="11"/>
    </row>
    <row r="65" spans="3:5" x14ac:dyDescent="0.2">
      <c r="C65" s="1" t="s">
        <v>32</v>
      </c>
      <c r="D65" s="11"/>
    </row>
    <row r="66" spans="3:5" x14ac:dyDescent="0.2">
      <c r="C66" s="1" t="s">
        <v>33</v>
      </c>
      <c r="D66" s="11">
        <f>_xlfn.CHISQ.DIST.RT(D56,2)</f>
        <v>0.23027845385352436</v>
      </c>
      <c r="E66" s="1" t="str">
        <f>IF(0.1&gt;D66,"Data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2a</vt:lpstr>
      <vt:lpstr>Example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2024-10-04T08:31:13Z</dcterms:modified>
</cp:coreProperties>
</file>