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Jarque Bera Test/"/>
    </mc:Choice>
  </mc:AlternateContent>
  <xr:revisionPtr revIDLastSave="0" documentId="13_ncr:1_{EABE3CBF-EDE0-5E4F-AC0A-D3E44FF25E3C}" xr6:coauthVersionLast="47" xr6:coauthVersionMax="47" xr10:uidLastSave="{00000000-0000-0000-0000-000000000000}"/>
  <bookViews>
    <workbookView xWindow="0" yWindow="620" windowWidth="33600" windowHeight="20380" activeTab="1" xr2:uid="{84BD27DD-00A4-A04A-A946-BB02E3FC95D8}"/>
  </bookViews>
  <sheets>
    <sheet name="Example 2a" sheetId="1" r:id="rId1"/>
    <sheet name="Example 2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3" l="1"/>
  <c r="D28" i="3"/>
  <c r="D54" i="3"/>
  <c r="D53" i="3"/>
  <c r="D52" i="3"/>
  <c r="D35" i="3"/>
  <c r="D42" i="3" s="1"/>
  <c r="D34" i="3"/>
  <c r="D33" i="3"/>
  <c r="D30" i="3"/>
  <c r="D27" i="3"/>
  <c r="D26" i="3"/>
  <c r="D25" i="3"/>
  <c r="E22" i="3" s="1"/>
  <c r="F22" i="3" s="1"/>
  <c r="E11" i="3"/>
  <c r="F11" i="3" s="1"/>
  <c r="E7" i="3"/>
  <c r="F7" i="3" s="1"/>
  <c r="D72" i="1"/>
  <c r="D71" i="1"/>
  <c r="D70" i="1"/>
  <c r="D54" i="1"/>
  <c r="D39" i="1"/>
  <c r="D44" i="1" s="1"/>
  <c r="D38" i="1"/>
  <c r="D37" i="1"/>
  <c r="D34" i="1"/>
  <c r="D27" i="1"/>
  <c r="D26" i="1"/>
  <c r="D25" i="1"/>
  <c r="E9" i="1" s="1"/>
  <c r="E20" i="1"/>
  <c r="F20" i="1" l="1"/>
  <c r="F9" i="1"/>
  <c r="E6" i="1"/>
  <c r="F6" i="1" s="1"/>
  <c r="E8" i="1"/>
  <c r="F8" i="1" s="1"/>
  <c r="G8" i="1" s="1"/>
  <c r="E13" i="3"/>
  <c r="F13" i="3" s="1"/>
  <c r="E15" i="3"/>
  <c r="F15" i="3" s="1"/>
  <c r="E12" i="1"/>
  <c r="F12" i="1" s="1"/>
  <c r="I12" i="1" s="1"/>
  <c r="E3" i="1"/>
  <c r="F3" i="1" s="1"/>
  <c r="G3" i="1" s="1"/>
  <c r="E14" i="1"/>
  <c r="F14" i="1" s="1"/>
  <c r="I14" i="1" s="1"/>
  <c r="E10" i="1"/>
  <c r="F10" i="1" s="1"/>
  <c r="E17" i="3"/>
  <c r="F17" i="3" s="1"/>
  <c r="E4" i="1"/>
  <c r="F4" i="1" s="1"/>
  <c r="G4" i="1" s="1"/>
  <c r="E16" i="1"/>
  <c r="F16" i="1" s="1"/>
  <c r="G16" i="1" s="1"/>
  <c r="E3" i="3"/>
  <c r="F3" i="3" s="1"/>
  <c r="E19" i="3"/>
  <c r="F19" i="3" s="1"/>
  <c r="G19" i="3" s="1"/>
  <c r="E5" i="1"/>
  <c r="F5" i="1" s="1"/>
  <c r="I5" i="1" s="1"/>
  <c r="E18" i="1"/>
  <c r="F18" i="1" s="1"/>
  <c r="G18" i="1" s="1"/>
  <c r="E5" i="3"/>
  <c r="F5" i="3" s="1"/>
  <c r="I5" i="3" s="1"/>
  <c r="E21" i="3"/>
  <c r="F21" i="3" s="1"/>
  <c r="I21" i="3" s="1"/>
  <c r="E7" i="1"/>
  <c r="F7" i="1" s="1"/>
  <c r="G7" i="1" s="1"/>
  <c r="E22" i="1"/>
  <c r="F22" i="1" s="1"/>
  <c r="I22" i="1" s="1"/>
  <c r="E9" i="3"/>
  <c r="F9" i="3" s="1"/>
  <c r="G9" i="3" s="1"/>
  <c r="I19" i="3"/>
  <c r="I7" i="3"/>
  <c r="G7" i="3"/>
  <c r="G22" i="3"/>
  <c r="I22" i="3"/>
  <c r="I7" i="1"/>
  <c r="I17" i="3"/>
  <c r="G17" i="3"/>
  <c r="D28" i="1"/>
  <c r="D60" i="1"/>
  <c r="D29" i="1"/>
  <c r="I3" i="1"/>
  <c r="G20" i="1"/>
  <c r="I20" i="1"/>
  <c r="I10" i="1"/>
  <c r="G10" i="1"/>
  <c r="I11" i="3"/>
  <c r="G11" i="3"/>
  <c r="I6" i="1"/>
  <c r="G6" i="1"/>
  <c r="I15" i="3"/>
  <c r="G15" i="3"/>
  <c r="G9" i="1"/>
  <c r="I9" i="1"/>
  <c r="I3" i="3"/>
  <c r="G3" i="3"/>
  <c r="I4" i="1"/>
  <c r="I16" i="1"/>
  <c r="G5" i="1"/>
  <c r="I13" i="3"/>
  <c r="G13" i="3"/>
  <c r="E11" i="1"/>
  <c r="F11" i="1" s="1"/>
  <c r="E13" i="1"/>
  <c r="F13" i="1" s="1"/>
  <c r="E15" i="1"/>
  <c r="F15" i="1" s="1"/>
  <c r="E17" i="1"/>
  <c r="F17" i="1" s="1"/>
  <c r="E19" i="1"/>
  <c r="F19" i="1" s="1"/>
  <c r="E21" i="1"/>
  <c r="F21" i="1" s="1"/>
  <c r="D42" i="1"/>
  <c r="D43" i="1"/>
  <c r="D50" i="1" s="1"/>
  <c r="D40" i="1"/>
  <c r="D41" i="1" s="1"/>
  <c r="E4" i="3"/>
  <c r="F4" i="3" s="1"/>
  <c r="E6" i="3"/>
  <c r="F6" i="3" s="1"/>
  <c r="E8" i="3"/>
  <c r="F8" i="3" s="1"/>
  <c r="E10" i="3"/>
  <c r="F10" i="3" s="1"/>
  <c r="E12" i="3"/>
  <c r="F12" i="3" s="1"/>
  <c r="E14" i="3"/>
  <c r="F14" i="3" s="1"/>
  <c r="E16" i="3"/>
  <c r="F16" i="3" s="1"/>
  <c r="E18" i="3"/>
  <c r="F18" i="3" s="1"/>
  <c r="E20" i="3"/>
  <c r="F20" i="3" s="1"/>
  <c r="G14" i="1" l="1"/>
  <c r="I8" i="1"/>
  <c r="I18" i="1"/>
  <c r="I9" i="3"/>
  <c r="G12" i="1"/>
  <c r="G22" i="1"/>
  <c r="G21" i="3"/>
  <c r="G5" i="3"/>
  <c r="D30" i="1"/>
  <c r="G11" i="1"/>
  <c r="D31" i="1" s="1"/>
  <c r="I11" i="1"/>
  <c r="I8" i="3"/>
  <c r="G8" i="3"/>
  <c r="I20" i="3"/>
  <c r="G20" i="3"/>
  <c r="G21" i="1"/>
  <c r="I21" i="1"/>
  <c r="I16" i="3"/>
  <c r="G16" i="3"/>
  <c r="G17" i="1"/>
  <c r="I17" i="1"/>
  <c r="D47" i="1" s="1"/>
  <c r="I14" i="3"/>
  <c r="G14" i="3"/>
  <c r="G15" i="1"/>
  <c r="I15" i="1"/>
  <c r="I10" i="3"/>
  <c r="G10" i="3"/>
  <c r="I6" i="3"/>
  <c r="G6" i="3"/>
  <c r="D49" i="1"/>
  <c r="D51" i="1" s="1"/>
  <c r="D45" i="1"/>
  <c r="I4" i="3"/>
  <c r="G4" i="3"/>
  <c r="I18" i="3"/>
  <c r="G18" i="3"/>
  <c r="D46" i="1"/>
  <c r="G19" i="1"/>
  <c r="I19" i="1"/>
  <c r="I12" i="3"/>
  <c r="G12" i="3"/>
  <c r="G13" i="1"/>
  <c r="I13" i="1"/>
  <c r="D33" i="1" l="1"/>
  <c r="D58" i="1" s="1"/>
  <c r="D61" i="1" s="1"/>
  <c r="D63" i="1" s="1"/>
  <c r="D37" i="3"/>
  <c r="D41" i="3" s="1"/>
  <c r="D44" i="3" s="1"/>
  <c r="D46" i="3" s="1"/>
  <c r="D29" i="3"/>
  <c r="D40" i="3" s="1"/>
  <c r="D43" i="3" s="1"/>
  <c r="D45" i="3" s="1"/>
  <c r="D48" i="1"/>
  <c r="D53" i="1" s="1"/>
  <c r="D59" i="1" s="1"/>
  <c r="D48" i="3"/>
  <c r="D62" i="1" l="1"/>
  <c r="D64" i="1" s="1"/>
  <c r="D66" i="1" s="1"/>
  <c r="D76" i="1"/>
  <c r="E76" i="1" s="1"/>
  <c r="E71" i="1"/>
  <c r="E72" i="1"/>
  <c r="E70" i="1"/>
  <c r="E52" i="3"/>
  <c r="D58" i="3"/>
  <c r="E58" i="3" s="1"/>
  <c r="E53" i="3"/>
  <c r="E54" i="3"/>
</calcChain>
</file>

<file path=xl/sharedStrings.xml><?xml version="1.0" encoding="utf-8"?>
<sst xmlns="http://schemas.openxmlformats.org/spreadsheetml/2006/main" count="91" uniqueCount="55">
  <si>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</si>
  <si>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</si>
  <si>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</si>
  <si>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</si>
  <si>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</si>
  <si>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</si>
  <si>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</si>
  <si>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</si>
  <si>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</si>
  <si>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</si>
  <si>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</si>
  <si>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</si>
  <si>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</si>
  <si>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</si>
  <si>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</si>
  <si>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</si>
  <si>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</si>
  <si>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</si>
  <si>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</si>
  <si>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</si>
  <si>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</si>
  <si>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</si>
  <si>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</si>
  <si>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</si>
  <si>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</si>
  <si>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</si>
  <si>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</si>
  <si>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</si>
  <si>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</si>
  <si>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</si>
  <si>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</si>
  <si>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</si>
  <si>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</si>
  <si>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</si>
  <si>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</si>
  <si>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</si>
  <si>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</si>
  <si>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</si>
  <si>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</si>
  <si>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</si>
  <si>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</si>
  <si>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</si>
  <si>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</si>
  <si>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</si>
  <si>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</si>
  <si>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</si>
  <si>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</si>
  <si>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</si>
  <si>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</si>
  <si>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</si>
  <si>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</si>
  <si>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</si>
  <si>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</si>
  <si>
    <t xml:space="preserve">Conclusion </t>
  </si>
  <si>
    <t>Population kurtosis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</si>
</sst>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165" fontId="8" fillId="0" borderId="0" xfId="0" applyNumberFormat="1" applyFont="1"/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9" fillId="2" borderId="0" xfId="0" applyFont="1" applyFill="1" applyAlignment="1">
      <alignment horizontal="right"/>
    </xf>
    <xf numFmtId="0" fontId="10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26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39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54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27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32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36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C1:N76"/>
  <sheetViews>
    <sheetView topLeftCell="A31" zoomScale="99" zoomScaleNormal="99" workbookViewId="0">
      <selection activeCell="I66" sqref="I66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3:14" x14ac:dyDescent="0.2">
      <c r="D1" s="2"/>
      <c r="E1" s="2"/>
      <c r="F1" s="23" t="s">
        <v>0</v>
      </c>
      <c r="G1" s="23"/>
      <c r="H1" s="2"/>
      <c r="I1" s="3" t="s">
        <v>1</v>
      </c>
    </row>
    <row r="2" spans="3:14" ht="17" x14ac:dyDescent="0.2">
      <c r="C2" s="5" t="s">
        <v>2</v>
      </c>
      <c r="D2" s="5" t="s">
        <v>3</v>
      </c>
      <c r="E2" s="5" t="s">
        <v>4</v>
      </c>
      <c r="F2" s="5" t="s">
        <v>40</v>
      </c>
      <c r="G2" s="5" t="s">
        <v>41</v>
      </c>
      <c r="H2" s="6"/>
      <c r="I2" s="5" t="s">
        <v>42</v>
      </c>
      <c r="J2" s="7"/>
    </row>
    <row r="3" spans="3:14" x14ac:dyDescent="0.2">
      <c r="C3" s="8">
        <v>2001</v>
      </c>
      <c r="D3" s="8">
        <v>8.8000000000000007</v>
      </c>
      <c r="E3" s="8">
        <f>D3-$D$25</f>
        <v>0.46000000000000085</v>
      </c>
      <c r="F3" s="9">
        <f>E3/$D$26</f>
        <v>0.63829297074131397</v>
      </c>
      <c r="G3" s="9">
        <f>F3^3</f>
        <v>0.26005199225459941</v>
      </c>
      <c r="H3" s="8"/>
      <c r="I3" s="9">
        <f>F3^4</f>
        <v>0.16598935868338541</v>
      </c>
    </row>
    <row r="4" spans="3:14" x14ac:dyDescent="0.2">
      <c r="C4" s="8">
        <v>2002</v>
      </c>
      <c r="D4" s="8">
        <v>8.5</v>
      </c>
      <c r="E4" s="8">
        <f t="shared" ref="E4:E22" si="0">D4-$D$25</f>
        <v>0.16000000000000014</v>
      </c>
      <c r="F4" s="9">
        <f t="shared" ref="F4:F22" si="1">E4/$D$26</f>
        <v>0.22201494634480465</v>
      </c>
      <c r="G4" s="9">
        <f t="shared" ref="G4:G22" si="2">F4^3</f>
        <v>1.0943257995755283E-2</v>
      </c>
      <c r="H4" s="8"/>
      <c r="I4" s="9">
        <f t="shared" ref="I4:I22" si="3">F4^4</f>
        <v>2.4295668367649639E-3</v>
      </c>
      <c r="M4" s="22"/>
      <c r="N4" s="22"/>
    </row>
    <row r="5" spans="3:14" x14ac:dyDescent="0.2">
      <c r="C5" s="8">
        <v>2003</v>
      </c>
      <c r="D5" s="8">
        <v>8.1999999999999993</v>
      </c>
      <c r="E5" s="8">
        <f t="shared" si="0"/>
        <v>-0.14000000000000057</v>
      </c>
      <c r="F5" s="9">
        <f t="shared" si="1"/>
        <v>-0.1942630780517047</v>
      </c>
      <c r="G5" s="9">
        <f t="shared" si="2"/>
        <v>-7.3311279151251916E-3</v>
      </c>
      <c r="H5" s="8"/>
      <c r="I5" s="9">
        <f t="shared" si="3"/>
        <v>1.4241674743829963E-3</v>
      </c>
    </row>
    <row r="6" spans="3:14" x14ac:dyDescent="0.2">
      <c r="C6" s="8">
        <v>2004</v>
      </c>
      <c r="D6" s="8">
        <v>9.6999999999999993</v>
      </c>
      <c r="E6" s="8">
        <f t="shared" si="0"/>
        <v>1.3599999999999994</v>
      </c>
      <c r="F6" s="9">
        <f t="shared" si="1"/>
        <v>1.8871270439308372</v>
      </c>
      <c r="G6" s="9">
        <f t="shared" si="2"/>
        <v>6.7205283166431879</v>
      </c>
      <c r="H6" s="8"/>
      <c r="I6" s="10">
        <f t="shared" si="3"/>
        <v>12.682490735840345</v>
      </c>
    </row>
    <row r="7" spans="3:14" x14ac:dyDescent="0.2">
      <c r="C7" s="8">
        <v>2005</v>
      </c>
      <c r="D7" s="8">
        <v>6.7</v>
      </c>
      <c r="E7" s="8">
        <f t="shared" si="0"/>
        <v>-1.6399999999999997</v>
      </c>
      <c r="F7" s="9">
        <f t="shared" si="1"/>
        <v>-2.2756532000342453</v>
      </c>
      <c r="G7" s="9">
        <f t="shared" si="2"/>
        <v>-11.784691942585118</v>
      </c>
      <c r="H7" s="8"/>
      <c r="I7" s="10">
        <f t="shared" si="3"/>
        <v>26.817871930561612</v>
      </c>
      <c r="N7" s="11"/>
    </row>
    <row r="8" spans="3:14" x14ac:dyDescent="0.2">
      <c r="C8" s="8">
        <v>2006</v>
      </c>
      <c r="D8" s="8">
        <v>7.7</v>
      </c>
      <c r="E8" s="8">
        <f t="shared" si="0"/>
        <v>-0.63999999999999968</v>
      </c>
      <c r="F8" s="9">
        <f t="shared" si="1"/>
        <v>-0.88805978537921737</v>
      </c>
      <c r="G8" s="9">
        <f t="shared" si="2"/>
        <v>-0.70036851172833514</v>
      </c>
      <c r="H8" s="8"/>
      <c r="I8" s="9">
        <f t="shared" si="3"/>
        <v>0.62196911021182721</v>
      </c>
    </row>
    <row r="9" spans="3:14" x14ac:dyDescent="0.2">
      <c r="C9" s="8">
        <v>2007</v>
      </c>
      <c r="D9" s="8">
        <v>7.4</v>
      </c>
      <c r="E9" s="8">
        <f t="shared" si="0"/>
        <v>-0.9399999999999995</v>
      </c>
      <c r="F9" s="9">
        <f t="shared" si="1"/>
        <v>-1.3043378097757254</v>
      </c>
      <c r="G9" s="9">
        <f t="shared" si="2"/>
        <v>-2.2190661619009684</v>
      </c>
      <c r="H9" s="8"/>
      <c r="I9" s="9">
        <f t="shared" si="3"/>
        <v>2.8944118973613349</v>
      </c>
    </row>
    <row r="10" spans="3:14" x14ac:dyDescent="0.2">
      <c r="C10" s="8">
        <v>2008</v>
      </c>
      <c r="D10" s="8">
        <v>8.6</v>
      </c>
      <c r="E10" s="8">
        <f t="shared" si="0"/>
        <v>0.25999999999999979</v>
      </c>
      <c r="F10" s="9">
        <f t="shared" si="1"/>
        <v>0.36077428781030696</v>
      </c>
      <c r="G10" s="9">
        <f t="shared" si="2"/>
        <v>4.695769104819187E-2</v>
      </c>
      <c r="H10" s="8"/>
      <c r="I10" s="9">
        <f t="shared" si="3"/>
        <v>1.6941127545127849E-2</v>
      </c>
      <c r="N10" s="11"/>
    </row>
    <row r="11" spans="3:14" x14ac:dyDescent="0.2">
      <c r="C11" s="8">
        <v>2009</v>
      </c>
      <c r="D11" s="8">
        <v>8.1</v>
      </c>
      <c r="E11" s="8">
        <f t="shared" si="0"/>
        <v>-0.24000000000000021</v>
      </c>
      <c r="F11" s="9">
        <f t="shared" si="1"/>
        <v>-0.33302241951720701</v>
      </c>
      <c r="G11" s="9">
        <f t="shared" si="2"/>
        <v>-3.6933495735674095E-2</v>
      </c>
      <c r="H11" s="8"/>
      <c r="I11" s="9">
        <f t="shared" si="3"/>
        <v>1.2299682111122635E-2</v>
      </c>
      <c r="N11" s="11"/>
    </row>
    <row r="12" spans="3:14" x14ac:dyDescent="0.2">
      <c r="C12" s="8">
        <v>2010</v>
      </c>
      <c r="D12" s="8">
        <v>9.5</v>
      </c>
      <c r="E12" s="8">
        <f t="shared" si="0"/>
        <v>1.1600000000000001</v>
      </c>
      <c r="F12" s="9">
        <f t="shared" si="1"/>
        <v>1.6096083609998326</v>
      </c>
      <c r="G12" s="9">
        <f t="shared" si="2"/>
        <v>4.1702362384136729</v>
      </c>
      <c r="H12" s="8"/>
      <c r="I12" s="9">
        <f t="shared" si="3"/>
        <v>6.7124471166951389</v>
      </c>
      <c r="N12" s="11"/>
    </row>
    <row r="13" spans="3:14" x14ac:dyDescent="0.2">
      <c r="C13" s="8">
        <v>2011</v>
      </c>
      <c r="D13" s="8">
        <v>7.7</v>
      </c>
      <c r="E13" s="8">
        <f t="shared" si="0"/>
        <v>-0.63999999999999968</v>
      </c>
      <c r="F13" s="9">
        <f t="shared" si="1"/>
        <v>-0.88805978537921737</v>
      </c>
      <c r="G13" s="9">
        <f t="shared" si="2"/>
        <v>-0.70036851172833514</v>
      </c>
      <c r="H13" s="8"/>
      <c r="I13" s="9">
        <f t="shared" si="3"/>
        <v>0.62196911021182721</v>
      </c>
    </row>
    <row r="14" spans="3:14" x14ac:dyDescent="0.2">
      <c r="C14" s="8">
        <v>2012</v>
      </c>
      <c r="D14" s="8">
        <v>8.8000000000000007</v>
      </c>
      <c r="E14" s="8">
        <f t="shared" si="0"/>
        <v>0.46000000000000085</v>
      </c>
      <c r="F14" s="9">
        <f t="shared" si="1"/>
        <v>0.63829297074131397</v>
      </c>
      <c r="G14" s="9">
        <f t="shared" si="2"/>
        <v>0.26005199225459941</v>
      </c>
      <c r="H14" s="8"/>
      <c r="I14" s="9">
        <f t="shared" si="3"/>
        <v>0.16598935868338541</v>
      </c>
    </row>
    <row r="15" spans="3:14" x14ac:dyDescent="0.2">
      <c r="C15" s="8">
        <v>2013</v>
      </c>
      <c r="D15" s="8">
        <v>8.5</v>
      </c>
      <c r="E15" s="8">
        <f t="shared" si="0"/>
        <v>0.16000000000000014</v>
      </c>
      <c r="F15" s="9">
        <f t="shared" si="1"/>
        <v>0.22201494634480465</v>
      </c>
      <c r="G15" s="9">
        <f t="shared" si="2"/>
        <v>1.0943257995755283E-2</v>
      </c>
      <c r="H15" s="8"/>
      <c r="I15" s="9">
        <f t="shared" si="3"/>
        <v>2.4295668367649639E-3</v>
      </c>
    </row>
    <row r="16" spans="3:14" x14ac:dyDescent="0.2">
      <c r="C16" s="8">
        <v>2014</v>
      </c>
      <c r="D16" s="8">
        <v>7.6</v>
      </c>
      <c r="E16" s="8">
        <f t="shared" si="0"/>
        <v>-0.74000000000000021</v>
      </c>
      <c r="F16" s="9">
        <f t="shared" si="1"/>
        <v>-1.0268191268447209</v>
      </c>
      <c r="G16" s="9">
        <f t="shared" si="2"/>
        <v>-1.0826344673027175</v>
      </c>
      <c r="H16" s="8"/>
      <c r="I16" s="9">
        <f t="shared" si="3"/>
        <v>1.1116697784077758</v>
      </c>
    </row>
    <row r="17" spans="3:10" x14ac:dyDescent="0.2">
      <c r="C17" s="8">
        <v>2015</v>
      </c>
      <c r="D17" s="8">
        <v>8.1</v>
      </c>
      <c r="E17" s="8">
        <f t="shared" si="0"/>
        <v>-0.24000000000000021</v>
      </c>
      <c r="F17" s="9">
        <f t="shared" si="1"/>
        <v>-0.33302241951720701</v>
      </c>
      <c r="G17" s="9">
        <f t="shared" si="2"/>
        <v>-3.6933495735674095E-2</v>
      </c>
      <c r="H17" s="8"/>
      <c r="I17" s="9">
        <f t="shared" si="3"/>
        <v>1.2299682111122635E-2</v>
      </c>
    </row>
    <row r="18" spans="3:10" x14ac:dyDescent="0.2">
      <c r="C18" s="8">
        <v>2016</v>
      </c>
      <c r="D18" s="8">
        <v>8.1999999999999993</v>
      </c>
      <c r="E18" s="8">
        <f t="shared" si="0"/>
        <v>-0.14000000000000057</v>
      </c>
      <c r="F18" s="9">
        <f t="shared" si="1"/>
        <v>-0.1942630780517047</v>
      </c>
      <c r="G18" s="9">
        <f t="shared" si="2"/>
        <v>-7.3311279151251916E-3</v>
      </c>
      <c r="H18" s="8"/>
      <c r="I18" s="9">
        <f t="shared" si="3"/>
        <v>1.4241674743829963E-3</v>
      </c>
    </row>
    <row r="19" spans="3:10" x14ac:dyDescent="0.2">
      <c r="C19" s="8">
        <v>2017</v>
      </c>
      <c r="D19" s="8">
        <v>8.1999999999999993</v>
      </c>
      <c r="E19" s="8">
        <f t="shared" si="0"/>
        <v>-0.14000000000000057</v>
      </c>
      <c r="F19" s="9">
        <f t="shared" si="1"/>
        <v>-0.1942630780517047</v>
      </c>
      <c r="G19" s="9">
        <f t="shared" si="2"/>
        <v>-7.3311279151251916E-3</v>
      </c>
      <c r="H19" s="8"/>
      <c r="I19" s="9">
        <f t="shared" si="3"/>
        <v>1.4241674743829963E-3</v>
      </c>
    </row>
    <row r="20" spans="3:10" x14ac:dyDescent="0.2">
      <c r="C20" s="8">
        <v>2018</v>
      </c>
      <c r="D20" s="8">
        <v>8.4</v>
      </c>
      <c r="E20" s="8">
        <f t="shared" si="0"/>
        <v>6.0000000000000497E-2</v>
      </c>
      <c r="F20" s="9">
        <f t="shared" si="1"/>
        <v>8.3255604879302364E-2</v>
      </c>
      <c r="G20" s="9">
        <f t="shared" si="2"/>
        <v>5.7708587086992042E-4</v>
      </c>
      <c r="H20" s="8"/>
      <c r="I20" s="9">
        <f t="shared" si="3"/>
        <v>4.8045633246574194E-5</v>
      </c>
    </row>
    <row r="21" spans="3:10" x14ac:dyDescent="0.2">
      <c r="C21" s="8">
        <v>2019</v>
      </c>
      <c r="D21" s="8">
        <v>9</v>
      </c>
      <c r="E21" s="8">
        <f t="shared" si="0"/>
        <v>0.66000000000000014</v>
      </c>
      <c r="F21" s="9">
        <f t="shared" si="1"/>
        <v>0.91581165367231865</v>
      </c>
      <c r="G21" s="9">
        <f t="shared" si="2"/>
        <v>0.76810129412784545</v>
      </c>
      <c r="H21" s="8"/>
      <c r="I21" s="9">
        <f t="shared" si="3"/>
        <v>0.70343611636307024</v>
      </c>
    </row>
    <row r="22" spans="3:10" x14ac:dyDescent="0.2">
      <c r="C22" s="8">
        <v>2020</v>
      </c>
      <c r="D22" s="8">
        <v>9.1</v>
      </c>
      <c r="E22" s="8">
        <f t="shared" si="0"/>
        <v>0.75999999999999979</v>
      </c>
      <c r="F22" s="9">
        <f t="shared" si="1"/>
        <v>1.0545709951378208</v>
      </c>
      <c r="G22" s="9">
        <f t="shared" si="2"/>
        <v>1.1728094780138314</v>
      </c>
      <c r="H22" s="8"/>
      <c r="I22" s="9">
        <f t="shared" si="3"/>
        <v>1.2368108583361144</v>
      </c>
    </row>
    <row r="24" spans="3:10" x14ac:dyDescent="0.2">
      <c r="C24" s="21" t="s">
        <v>0</v>
      </c>
      <c r="F24" s="4"/>
      <c r="G24" s="4"/>
      <c r="I24" s="4"/>
      <c r="J24" s="2"/>
    </row>
    <row r="25" spans="3:10" x14ac:dyDescent="0.2">
      <c r="C25" s="8" t="s">
        <v>5</v>
      </c>
      <c r="D25" s="1">
        <f>AVERAGE(D3:D22)</f>
        <v>8.34</v>
      </c>
    </row>
    <row r="26" spans="3:10" x14ac:dyDescent="0.2">
      <c r="C26" s="8" t="s">
        <v>6</v>
      </c>
      <c r="D26" s="1">
        <f>_xlfn.STDEV.S(D3:D22)</f>
        <v>0.72067220083241157</v>
      </c>
    </row>
    <row r="27" spans="3:10" x14ac:dyDescent="0.2">
      <c r="C27" s="8" t="s">
        <v>7</v>
      </c>
      <c r="D27" s="1">
        <f>COUNT(D3:D22)</f>
        <v>20</v>
      </c>
    </row>
    <row r="28" spans="3:10" x14ac:dyDescent="0.2">
      <c r="C28" s="8" t="s">
        <v>8</v>
      </c>
      <c r="D28" s="1">
        <f>D27-1</f>
        <v>19</v>
      </c>
    </row>
    <row r="29" spans="3:10" x14ac:dyDescent="0.2">
      <c r="C29" s="8" t="s">
        <v>9</v>
      </c>
      <c r="D29" s="1">
        <f>D27-2</f>
        <v>18</v>
      </c>
    </row>
    <row r="30" spans="3:10" x14ac:dyDescent="0.2">
      <c r="C30" s="8" t="s">
        <v>10</v>
      </c>
      <c r="D30" s="1">
        <f>D27/(D28*D29)</f>
        <v>5.8479532163742687E-2</v>
      </c>
    </row>
    <row r="31" spans="3:10" ht="17" x14ac:dyDescent="0.2">
      <c r="C31" s="6" t="s">
        <v>43</v>
      </c>
      <c r="D31" s="11">
        <f>SUM(G3:G22)</f>
        <v>-3.16178936584389</v>
      </c>
    </row>
    <row r="32" spans="3:10" x14ac:dyDescent="0.2">
      <c r="C32" s="6"/>
    </row>
    <row r="33" spans="3:4" x14ac:dyDescent="0.2">
      <c r="C33" s="8" t="s">
        <v>11</v>
      </c>
      <c r="D33" s="1">
        <f>D30*D31</f>
        <v>-0.18489996291484737</v>
      </c>
    </row>
    <row r="34" spans="3:4" x14ac:dyDescent="0.2">
      <c r="C34" s="8" t="s">
        <v>12</v>
      </c>
      <c r="D34" s="1">
        <f>SKEW(D3:D22)</f>
        <v>-0.18489996291484737</v>
      </c>
    </row>
    <row r="36" spans="3:4" x14ac:dyDescent="0.2">
      <c r="C36" s="21" t="s">
        <v>13</v>
      </c>
    </row>
    <row r="37" spans="3:4" x14ac:dyDescent="0.2">
      <c r="C37" s="8" t="s">
        <v>5</v>
      </c>
      <c r="D37" s="1">
        <f>AVERAGE(D3:D22)</f>
        <v>8.34</v>
      </c>
    </row>
    <row r="38" spans="3:4" x14ac:dyDescent="0.2">
      <c r="C38" s="8" t="s">
        <v>6</v>
      </c>
      <c r="D38" s="11">
        <f>_xlfn.STDEV.S(D3:D22)</f>
        <v>0.72067220083241157</v>
      </c>
    </row>
    <row r="39" spans="3:4" x14ac:dyDescent="0.2">
      <c r="C39" s="8" t="s">
        <v>7</v>
      </c>
      <c r="D39" s="1">
        <f>COUNT(D3:D22)</f>
        <v>20</v>
      </c>
    </row>
    <row r="40" spans="3:4" x14ac:dyDescent="0.2">
      <c r="C40" s="8" t="s">
        <v>14</v>
      </c>
      <c r="D40" s="1">
        <f>D39+1</f>
        <v>21</v>
      </c>
    </row>
    <row r="41" spans="3:4" x14ac:dyDescent="0.2">
      <c r="C41" s="8" t="s">
        <v>15</v>
      </c>
      <c r="D41" s="1">
        <f>D39*D40</f>
        <v>420</v>
      </c>
    </row>
    <row r="42" spans="3:4" x14ac:dyDescent="0.2">
      <c r="C42" s="8" t="s">
        <v>8</v>
      </c>
      <c r="D42" s="1">
        <f>D39-1</f>
        <v>19</v>
      </c>
    </row>
    <row r="43" spans="3:4" x14ac:dyDescent="0.2">
      <c r="C43" s="8" t="s">
        <v>9</v>
      </c>
      <c r="D43" s="1">
        <f>D39-2</f>
        <v>18</v>
      </c>
    </row>
    <row r="44" spans="3:4" x14ac:dyDescent="0.2">
      <c r="C44" s="8" t="s">
        <v>16</v>
      </c>
      <c r="D44" s="1">
        <f>D39-3</f>
        <v>17</v>
      </c>
    </row>
    <row r="45" spans="3:4" x14ac:dyDescent="0.2">
      <c r="C45" s="8" t="s">
        <v>17</v>
      </c>
      <c r="D45" s="1">
        <f>D42*D43*D44</f>
        <v>5814</v>
      </c>
    </row>
    <row r="46" spans="3:4" x14ac:dyDescent="0.2">
      <c r="C46" s="8" t="s">
        <v>18</v>
      </c>
      <c r="D46" s="11">
        <f>(D39*D40)/(D42*D43*D44)</f>
        <v>7.223942208462332E-2</v>
      </c>
    </row>
    <row r="47" spans="3:4" ht="17" x14ac:dyDescent="0.2">
      <c r="C47" s="12" t="s">
        <v>44</v>
      </c>
      <c r="D47" s="13">
        <f>SUM(I3:I22)</f>
        <v>53.785775544853117</v>
      </c>
    </row>
    <row r="48" spans="3:4" ht="17" x14ac:dyDescent="0.2">
      <c r="C48" s="5" t="s">
        <v>45</v>
      </c>
      <c r="D48" s="13">
        <f>(D41/D45)*D47</f>
        <v>3.8854533417334549</v>
      </c>
    </row>
    <row r="49" spans="3:8" ht="17" x14ac:dyDescent="0.2">
      <c r="C49" s="8" t="s">
        <v>46</v>
      </c>
      <c r="D49" s="1">
        <f>3*(D42^2)</f>
        <v>1083</v>
      </c>
    </row>
    <row r="50" spans="3:8" x14ac:dyDescent="0.2">
      <c r="C50" s="8" t="s">
        <v>19</v>
      </c>
      <c r="D50" s="1">
        <f>D43*D44</f>
        <v>306</v>
      </c>
    </row>
    <row r="51" spans="3:8" ht="17" x14ac:dyDescent="0.2">
      <c r="C51" s="5" t="s">
        <v>47</v>
      </c>
      <c r="D51" s="11">
        <f>(D49)/D50</f>
        <v>3.5392156862745097</v>
      </c>
    </row>
    <row r="53" spans="3:8" x14ac:dyDescent="0.2">
      <c r="C53" s="14" t="s">
        <v>20</v>
      </c>
      <c r="D53" s="11">
        <f>D48-D51</f>
        <v>0.34623765545894525</v>
      </c>
    </row>
    <row r="54" spans="3:8" x14ac:dyDescent="0.2">
      <c r="C54" s="14" t="s">
        <v>21</v>
      </c>
      <c r="D54" s="11">
        <f>KURT(D3:D22)</f>
        <v>0.34623765545894525</v>
      </c>
    </row>
    <row r="57" spans="3:8" x14ac:dyDescent="0.2">
      <c r="C57" s="21" t="s">
        <v>22</v>
      </c>
    </row>
    <row r="58" spans="3:8" x14ac:dyDescent="0.2">
      <c r="C58" s="8" t="s">
        <v>23</v>
      </c>
      <c r="D58" s="11">
        <f>D33</f>
        <v>-0.18489996291484737</v>
      </c>
    </row>
    <row r="59" spans="3:8" x14ac:dyDescent="0.2">
      <c r="C59" s="8" t="s">
        <v>24</v>
      </c>
      <c r="D59" s="11">
        <f>D53</f>
        <v>0.34623765545894525</v>
      </c>
      <c r="E59" s="15" t="s">
        <v>25</v>
      </c>
    </row>
    <row r="60" spans="3:8" x14ac:dyDescent="0.2">
      <c r="C60" s="8" t="s">
        <v>7</v>
      </c>
      <c r="D60" s="1">
        <f>D27</f>
        <v>20</v>
      </c>
    </row>
    <row r="61" spans="3:8" ht="17" x14ac:dyDescent="0.2">
      <c r="C61" s="8" t="s">
        <v>48</v>
      </c>
      <c r="D61" s="11">
        <f>D58^2</f>
        <v>3.4187996285911931E-2</v>
      </c>
    </row>
    <row r="62" spans="3:8" ht="17" x14ac:dyDescent="0.2">
      <c r="C62" s="8" t="s">
        <v>49</v>
      </c>
      <c r="D62" s="11">
        <f>D53^2</f>
        <v>0.11988051405770728</v>
      </c>
    </row>
    <row r="63" spans="3:8" ht="17" x14ac:dyDescent="0.2">
      <c r="C63" s="8" t="s">
        <v>50</v>
      </c>
      <c r="D63" s="11">
        <f>D61/6</f>
        <v>5.6979993809853219E-3</v>
      </c>
    </row>
    <row r="64" spans="3:8" ht="17" x14ac:dyDescent="0.2">
      <c r="C64" s="8" t="s">
        <v>51</v>
      </c>
      <c r="D64" s="11">
        <f>D62/24</f>
        <v>4.9950214190711368E-3</v>
      </c>
      <c r="H64" s="16"/>
    </row>
    <row r="65" spans="3:8" x14ac:dyDescent="0.2">
      <c r="H65" s="16"/>
    </row>
    <row r="66" spans="3:8" x14ac:dyDescent="0.2">
      <c r="C66" s="8" t="s">
        <v>26</v>
      </c>
      <c r="D66" s="11">
        <f>D60*(D63+D64)</f>
        <v>0.21386041600112921</v>
      </c>
    </row>
    <row r="68" spans="3:8" x14ac:dyDescent="0.2">
      <c r="C68" s="8" t="s">
        <v>27</v>
      </c>
    </row>
    <row r="69" spans="3:8" x14ac:dyDescent="0.2">
      <c r="E69" s="2" t="s">
        <v>53</v>
      </c>
    </row>
    <row r="70" spans="3:8" x14ac:dyDescent="0.2">
      <c r="C70" s="8" t="s">
        <v>28</v>
      </c>
      <c r="D70" s="11">
        <f>_xlfn.CHISQ.INV.RT(0.01,2)</f>
        <v>9.2103403719761818</v>
      </c>
      <c r="E70" s="1" t="str">
        <f>IF(D70&gt;$D$66,"Data is normally distributed","Data is not normally distributed")</f>
        <v>Data is normally distributed</v>
      </c>
    </row>
    <row r="71" spans="3:8" x14ac:dyDescent="0.2">
      <c r="C71" s="8" t="s">
        <v>29</v>
      </c>
      <c r="D71" s="11">
        <f>_xlfn.CHISQ.INV.RT(0.05,2)</f>
        <v>5.9914645471079817</v>
      </c>
      <c r="E71" s="1" t="str">
        <f t="shared" ref="E71:E72" si="4">IF(D71&gt;$D$66,"Data is normally distributed","Data is not normally distributed")</f>
        <v>Data is normally distributed</v>
      </c>
    </row>
    <row r="72" spans="3:8" x14ac:dyDescent="0.2">
      <c r="C72" s="8" t="s">
        <v>30</v>
      </c>
      <c r="D72" s="11">
        <f>_xlfn.CHISQ.INV.RT(0.1,2)</f>
        <v>4.6051701859880909</v>
      </c>
      <c r="E72" s="1" t="str">
        <f t="shared" si="4"/>
        <v>Data is normally distributed</v>
      </c>
    </row>
    <row r="75" spans="3:8" x14ac:dyDescent="0.2">
      <c r="C75" s="8" t="s">
        <v>31</v>
      </c>
    </row>
    <row r="76" spans="3:8" x14ac:dyDescent="0.2">
      <c r="C76" s="8" t="s">
        <v>32</v>
      </c>
      <c r="D76" s="11">
        <f>_xlfn.CHISQ.DIST.RT(D66,2)</f>
        <v>0.89858838508194327</v>
      </c>
      <c r="E76" s="11" t="str">
        <f>IF(0.1&gt;D76,"Data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C1:P58"/>
  <sheetViews>
    <sheetView tabSelected="1" topLeftCell="A24" zoomScale="89" zoomScaleNormal="89" workbookViewId="0">
      <selection activeCell="E51" sqref="E51:E58"/>
    </sheetView>
  </sheetViews>
  <sheetFormatPr baseColWidth="10" defaultColWidth="8.6640625" defaultRowHeight="15" x14ac:dyDescent="0.2"/>
  <cols>
    <col min="1" max="2" width="8.6640625" style="1"/>
    <col min="3" max="3" width="33.33203125" style="1" bestFit="1" customWidth="1"/>
    <col min="4" max="4" width="13.6640625" style="1" bestFit="1" customWidth="1"/>
    <col min="5" max="5" width="12.5" style="1" customWidth="1"/>
    <col min="6" max="6" width="9.6640625" style="1" bestFit="1" customWidth="1"/>
    <col min="7" max="7" width="12.6640625" style="1" bestFit="1" customWidth="1"/>
    <col min="8" max="8" width="11.5" style="1" customWidth="1"/>
    <col min="9" max="9" width="12.16406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3:16" x14ac:dyDescent="0.2">
      <c r="F1" s="24" t="s">
        <v>0</v>
      </c>
      <c r="G1" s="24"/>
      <c r="I1" s="18" t="s">
        <v>1</v>
      </c>
      <c r="J1" s="4"/>
    </row>
    <row r="2" spans="3:16" ht="17" x14ac:dyDescent="0.2">
      <c r="C2" s="5" t="s">
        <v>2</v>
      </c>
      <c r="D2" s="4" t="s">
        <v>3</v>
      </c>
      <c r="E2" s="4" t="s">
        <v>4</v>
      </c>
      <c r="F2" s="4" t="s">
        <v>40</v>
      </c>
      <c r="G2" s="4" t="s">
        <v>41</v>
      </c>
      <c r="I2" s="4" t="s">
        <v>42</v>
      </c>
      <c r="J2" s="4"/>
    </row>
    <row r="3" spans="3:16" x14ac:dyDescent="0.2">
      <c r="C3" s="1">
        <v>2001</v>
      </c>
      <c r="D3" s="1">
        <v>8.8000000000000007</v>
      </c>
      <c r="E3" s="1">
        <f>D3-$D$25</f>
        <v>0.46000000000000085</v>
      </c>
      <c r="F3" s="11">
        <f>E3/$D$26</f>
        <v>0.65487477026871088</v>
      </c>
      <c r="G3" s="11">
        <f>F3^3</f>
        <v>0.28085022575772134</v>
      </c>
      <c r="H3" s="11"/>
      <c r="I3" s="11">
        <f>F3^4</f>
        <v>0.18392172707300336</v>
      </c>
      <c r="J3" s="19"/>
    </row>
    <row r="4" spans="3:16" x14ac:dyDescent="0.2">
      <c r="C4" s="1">
        <v>2002</v>
      </c>
      <c r="D4" s="1">
        <v>8.5</v>
      </c>
      <c r="E4" s="1">
        <f t="shared" ref="E4:E22" si="0">D4-$D$25</f>
        <v>0.16000000000000014</v>
      </c>
      <c r="F4" s="11">
        <f t="shared" ref="F4:F22" si="1">E4/$D$26</f>
        <v>0.22778252878911659</v>
      </c>
      <c r="G4" s="11">
        <f t="shared" ref="G4:G22" si="2">F4^3</f>
        <v>1.181846926834494E-2</v>
      </c>
      <c r="H4" s="11"/>
      <c r="I4" s="11">
        <f t="shared" ref="I4:I22" si="3">F4^4</f>
        <v>2.6920408163600708E-3</v>
      </c>
      <c r="J4" s="19"/>
    </row>
    <row r="5" spans="3:16" x14ac:dyDescent="0.2">
      <c r="C5" s="1">
        <v>2003</v>
      </c>
      <c r="D5" s="1">
        <v>8.1999999999999993</v>
      </c>
      <c r="E5" s="1">
        <f t="shared" si="0"/>
        <v>-0.14000000000000057</v>
      </c>
      <c r="F5" s="11">
        <f t="shared" si="1"/>
        <v>-0.19930971269047765</v>
      </c>
      <c r="G5" s="11">
        <f t="shared" si="2"/>
        <v>-7.9174510918795949E-3</v>
      </c>
      <c r="H5" s="11"/>
      <c r="I5" s="11">
        <f t="shared" si="3"/>
        <v>1.5780249023634309E-3</v>
      </c>
      <c r="J5" s="19"/>
    </row>
    <row r="6" spans="3:16" x14ac:dyDescent="0.2">
      <c r="C6" s="1">
        <v>2004</v>
      </c>
      <c r="D6" s="1">
        <v>9.6999999999999993</v>
      </c>
      <c r="E6" s="1">
        <f t="shared" si="0"/>
        <v>1.3599999999999994</v>
      </c>
      <c r="F6" s="11">
        <f t="shared" si="1"/>
        <v>1.9361514947074885</v>
      </c>
      <c r="G6" s="11">
        <f t="shared" si="2"/>
        <v>7.258017439422308</v>
      </c>
      <c r="H6" s="11"/>
      <c r="I6" s="17">
        <f t="shared" si="3"/>
        <v>14.052621313950519</v>
      </c>
      <c r="J6" s="19"/>
      <c r="O6" s="22"/>
      <c r="P6" s="22"/>
    </row>
    <row r="7" spans="3:16" x14ac:dyDescent="0.2">
      <c r="C7" s="1">
        <v>2005</v>
      </c>
      <c r="D7" s="1">
        <v>6.7</v>
      </c>
      <c r="E7" s="1">
        <f t="shared" si="0"/>
        <v>-1.6399999999999997</v>
      </c>
      <c r="F7" s="11">
        <f t="shared" si="1"/>
        <v>-2.3347709200884426</v>
      </c>
      <c r="G7" s="11">
        <f t="shared" si="2"/>
        <v>-12.727198756931234</v>
      </c>
      <c r="H7" s="11"/>
      <c r="I7" s="17">
        <f t="shared" si="3"/>
        <v>29.715093551868819</v>
      </c>
      <c r="J7" s="19"/>
    </row>
    <row r="8" spans="3:16" x14ac:dyDescent="0.2">
      <c r="C8" s="1">
        <v>2006</v>
      </c>
      <c r="D8" s="1">
        <v>7.7</v>
      </c>
      <c r="E8" s="1">
        <f t="shared" si="0"/>
        <v>-0.63999999999999968</v>
      </c>
      <c r="F8" s="11">
        <f t="shared" si="1"/>
        <v>-0.91113011515646514</v>
      </c>
      <c r="G8" s="11">
        <f t="shared" si="2"/>
        <v>-0.75638203317407304</v>
      </c>
      <c r="H8" s="11"/>
      <c r="I8" s="11">
        <f t="shared" si="3"/>
        <v>0.68916244898817447</v>
      </c>
      <c r="J8" s="19"/>
    </row>
    <row r="9" spans="3:16" x14ac:dyDescent="0.2">
      <c r="C9" s="1">
        <v>2007</v>
      </c>
      <c r="D9" s="1">
        <v>7.4</v>
      </c>
      <c r="E9" s="1">
        <f t="shared" si="0"/>
        <v>-0.9399999999999995</v>
      </c>
      <c r="F9" s="11">
        <f t="shared" si="1"/>
        <v>-1.338222356636058</v>
      </c>
      <c r="G9" s="11">
        <f t="shared" si="2"/>
        <v>-2.3965408883737722</v>
      </c>
      <c r="H9" s="11"/>
      <c r="I9" s="11">
        <f t="shared" si="3"/>
        <v>3.2071045954142217</v>
      </c>
      <c r="J9" s="19"/>
      <c r="P9" s="11"/>
    </row>
    <row r="10" spans="3:16" x14ac:dyDescent="0.2">
      <c r="C10" s="1">
        <v>2008</v>
      </c>
      <c r="D10" s="1">
        <v>8.6</v>
      </c>
      <c r="E10" s="1">
        <f t="shared" si="0"/>
        <v>0.25999999999999979</v>
      </c>
      <c r="F10" s="11">
        <f t="shared" si="1"/>
        <v>0.37014660928231385</v>
      </c>
      <c r="G10" s="11">
        <f t="shared" si="2"/>
        <v>5.071323629405021E-2</v>
      </c>
      <c r="H10" s="11"/>
      <c r="I10" s="11">
        <f t="shared" si="3"/>
        <v>1.8771332459975462E-2</v>
      </c>
      <c r="J10" s="19"/>
    </row>
    <row r="11" spans="3:16" x14ac:dyDescent="0.2">
      <c r="C11" s="1">
        <v>2009</v>
      </c>
      <c r="D11" s="1">
        <v>8.1</v>
      </c>
      <c r="E11" s="1">
        <f>D11-$D$25</f>
        <v>-0.24000000000000021</v>
      </c>
      <c r="F11" s="11">
        <f t="shared" si="1"/>
        <v>-0.34167379318367491</v>
      </c>
      <c r="G11" s="11">
        <f t="shared" si="2"/>
        <v>-3.9887333780664183E-2</v>
      </c>
      <c r="H11" s="11"/>
      <c r="I11" s="11">
        <f t="shared" si="3"/>
        <v>1.3628456632822864E-2</v>
      </c>
      <c r="J11" s="19"/>
    </row>
    <row r="12" spans="3:16" x14ac:dyDescent="0.2">
      <c r="C12" s="1">
        <v>2010</v>
      </c>
      <c r="D12" s="1">
        <v>9.5</v>
      </c>
      <c r="E12" s="1">
        <f t="shared" si="0"/>
        <v>1.1600000000000001</v>
      </c>
      <c r="F12" s="11">
        <f t="shared" si="1"/>
        <v>1.6514233337210942</v>
      </c>
      <c r="G12" s="11">
        <f t="shared" si="2"/>
        <v>4.5037601091510027</v>
      </c>
      <c r="H12" s="11"/>
      <c r="I12" s="11">
        <f t="shared" si="3"/>
        <v>7.4376145337342283</v>
      </c>
      <c r="J12" s="19"/>
      <c r="P12" s="11"/>
    </row>
    <row r="13" spans="3:16" x14ac:dyDescent="0.2">
      <c r="C13" s="1">
        <v>2011</v>
      </c>
      <c r="D13" s="1">
        <v>7.7</v>
      </c>
      <c r="E13" s="1">
        <f t="shared" si="0"/>
        <v>-0.63999999999999968</v>
      </c>
      <c r="F13" s="11">
        <f t="shared" si="1"/>
        <v>-0.91113011515646514</v>
      </c>
      <c r="G13" s="11">
        <f t="shared" si="2"/>
        <v>-0.75638203317407304</v>
      </c>
      <c r="H13" s="11"/>
      <c r="I13" s="11">
        <f t="shared" si="3"/>
        <v>0.68916244898817447</v>
      </c>
      <c r="J13" s="19"/>
      <c r="P13" s="11"/>
    </row>
    <row r="14" spans="3:16" x14ac:dyDescent="0.2">
      <c r="C14" s="1">
        <v>2012</v>
      </c>
      <c r="D14" s="1">
        <v>8.8000000000000007</v>
      </c>
      <c r="E14" s="1">
        <f t="shared" si="0"/>
        <v>0.46000000000000085</v>
      </c>
      <c r="F14" s="11">
        <f t="shared" si="1"/>
        <v>0.65487477026871088</v>
      </c>
      <c r="G14" s="11">
        <f t="shared" si="2"/>
        <v>0.28085022575772134</v>
      </c>
      <c r="H14" s="11"/>
      <c r="I14" s="11">
        <f t="shared" si="3"/>
        <v>0.18392172707300336</v>
      </c>
      <c r="J14" s="19"/>
      <c r="P14" s="11"/>
    </row>
    <row r="15" spans="3:16" x14ac:dyDescent="0.2">
      <c r="C15" s="1">
        <v>2013</v>
      </c>
      <c r="D15" s="1">
        <v>8.5</v>
      </c>
      <c r="E15" s="1">
        <f t="shared" si="0"/>
        <v>0.16000000000000014</v>
      </c>
      <c r="F15" s="11">
        <f t="shared" si="1"/>
        <v>0.22778252878911659</v>
      </c>
      <c r="G15" s="11">
        <f t="shared" si="2"/>
        <v>1.181846926834494E-2</v>
      </c>
      <c r="H15" s="11"/>
      <c r="I15" s="11">
        <f t="shared" si="3"/>
        <v>2.6920408163600708E-3</v>
      </c>
      <c r="J15" s="19"/>
    </row>
    <row r="16" spans="3:16" x14ac:dyDescent="0.2">
      <c r="C16" s="1">
        <v>2014</v>
      </c>
      <c r="D16" s="1">
        <v>7.6</v>
      </c>
      <c r="E16" s="1">
        <f t="shared" si="0"/>
        <v>-0.74000000000000021</v>
      </c>
      <c r="F16" s="11">
        <f t="shared" si="1"/>
        <v>-1.0534941956496637</v>
      </c>
      <c r="G16" s="11">
        <f t="shared" si="2"/>
        <v>-1.1692205543935066</v>
      </c>
      <c r="H16" s="11"/>
      <c r="I16" s="11">
        <f t="shared" si="3"/>
        <v>1.2317670674878409</v>
      </c>
      <c r="J16" s="19"/>
    </row>
    <row r="17" spans="3:10" x14ac:dyDescent="0.2">
      <c r="C17" s="1">
        <v>2015</v>
      </c>
      <c r="D17" s="1">
        <v>8.1</v>
      </c>
      <c r="E17" s="1">
        <f t="shared" si="0"/>
        <v>-0.24000000000000021</v>
      </c>
      <c r="F17" s="11">
        <f t="shared" si="1"/>
        <v>-0.34167379318367491</v>
      </c>
      <c r="G17" s="11">
        <f t="shared" si="2"/>
        <v>-3.9887333780664183E-2</v>
      </c>
      <c r="H17" s="11"/>
      <c r="I17" s="11">
        <f t="shared" si="3"/>
        <v>1.3628456632822864E-2</v>
      </c>
      <c r="J17" s="19"/>
    </row>
    <row r="18" spans="3:10" x14ac:dyDescent="0.2">
      <c r="C18" s="1">
        <v>2016</v>
      </c>
      <c r="D18" s="1">
        <v>8.1999999999999993</v>
      </c>
      <c r="E18" s="1">
        <f t="shared" si="0"/>
        <v>-0.14000000000000057</v>
      </c>
      <c r="F18" s="11">
        <f t="shared" si="1"/>
        <v>-0.19930971269047765</v>
      </c>
      <c r="G18" s="11">
        <f t="shared" si="2"/>
        <v>-7.9174510918795949E-3</v>
      </c>
      <c r="H18" s="11"/>
      <c r="I18" s="11">
        <f t="shared" si="3"/>
        <v>1.5780249023634309E-3</v>
      </c>
      <c r="J18" s="19"/>
    </row>
    <row r="19" spans="3:10" x14ac:dyDescent="0.2">
      <c r="C19" s="1">
        <v>2017</v>
      </c>
      <c r="D19" s="1">
        <v>8.1999999999999993</v>
      </c>
      <c r="E19" s="1">
        <f t="shared" si="0"/>
        <v>-0.14000000000000057</v>
      </c>
      <c r="F19" s="11">
        <f t="shared" si="1"/>
        <v>-0.19930971269047765</v>
      </c>
      <c r="G19" s="11">
        <f t="shared" si="2"/>
        <v>-7.9174510918795949E-3</v>
      </c>
      <c r="H19" s="11"/>
      <c r="I19" s="11">
        <f t="shared" si="3"/>
        <v>1.5780249023634309E-3</v>
      </c>
      <c r="J19" s="19"/>
    </row>
    <row r="20" spans="3:10" x14ac:dyDescent="0.2">
      <c r="C20" s="1">
        <v>2018</v>
      </c>
      <c r="D20" s="1">
        <v>8.4</v>
      </c>
      <c r="E20" s="1">
        <f t="shared" si="0"/>
        <v>6.0000000000000497E-2</v>
      </c>
      <c r="F20" s="11">
        <f t="shared" si="1"/>
        <v>8.5418448295919353E-2</v>
      </c>
      <c r="G20" s="11">
        <f t="shared" si="2"/>
        <v>6.2323959032289152E-4</v>
      </c>
      <c r="H20" s="11"/>
      <c r="I20" s="11">
        <f t="shared" si="3"/>
        <v>5.3236158721965865E-5</v>
      </c>
      <c r="J20" s="19"/>
    </row>
    <row r="21" spans="3:10" x14ac:dyDescent="0.2">
      <c r="C21" s="1">
        <v>2019</v>
      </c>
      <c r="D21" s="1">
        <v>9</v>
      </c>
      <c r="E21" s="1">
        <f t="shared" si="0"/>
        <v>0.66000000000000014</v>
      </c>
      <c r="F21" s="11">
        <f t="shared" si="1"/>
        <v>0.9396029312551053</v>
      </c>
      <c r="G21" s="11">
        <f t="shared" si="2"/>
        <v>0.82953189471974853</v>
      </c>
      <c r="H21" s="11"/>
      <c r="I21" s="11">
        <f t="shared" si="3"/>
        <v>0.77943059984827712</v>
      </c>
      <c r="J21" s="19"/>
    </row>
    <row r="22" spans="3:10" x14ac:dyDescent="0.2">
      <c r="C22" s="1">
        <v>2020</v>
      </c>
      <c r="D22" s="1">
        <v>9.1</v>
      </c>
      <c r="E22" s="1">
        <f t="shared" si="0"/>
        <v>0.75999999999999979</v>
      </c>
      <c r="F22" s="11">
        <f t="shared" si="1"/>
        <v>1.0819670117483027</v>
      </c>
      <c r="G22" s="11">
        <f t="shared" si="2"/>
        <v>1.2666075111184012</v>
      </c>
      <c r="H22" s="11"/>
      <c r="I22" s="11">
        <f t="shared" si="3"/>
        <v>1.3704275438627316</v>
      </c>
      <c r="J22" s="19"/>
    </row>
    <row r="24" spans="3:10" x14ac:dyDescent="0.2">
      <c r="C24" s="5" t="s">
        <v>33</v>
      </c>
      <c r="F24" s="4"/>
      <c r="G24" s="4"/>
      <c r="J24" s="20"/>
    </row>
    <row r="25" spans="3:10" x14ac:dyDescent="0.2">
      <c r="C25" s="8" t="s">
        <v>5</v>
      </c>
      <c r="D25" s="11">
        <f>AVERAGE(D3:D22)</f>
        <v>8.34</v>
      </c>
      <c r="H25" s="4"/>
      <c r="I25" s="3"/>
    </row>
    <row r="26" spans="3:10" x14ac:dyDescent="0.2">
      <c r="C26" s="8" t="s">
        <v>34</v>
      </c>
      <c r="D26" s="11">
        <f>_xlfn.STDEV.P(D3:D22)</f>
        <v>0.70242437315343786</v>
      </c>
    </row>
    <row r="27" spans="3:10" x14ac:dyDescent="0.2">
      <c r="C27" s="8" t="s">
        <v>35</v>
      </c>
      <c r="D27" s="17">
        <f>COUNT(D3:D22)</f>
        <v>20</v>
      </c>
    </row>
    <row r="28" spans="3:10" ht="17" x14ac:dyDescent="0.2">
      <c r="C28" s="6" t="s">
        <v>43</v>
      </c>
      <c r="D28" s="11">
        <f>SUM(G3:G22)</f>
        <v>-3.4146604665356577</v>
      </c>
    </row>
    <row r="29" spans="3:10" x14ac:dyDescent="0.2">
      <c r="C29" s="8" t="s">
        <v>36</v>
      </c>
      <c r="D29" s="11">
        <f>(1/D27)*D28</f>
        <v>-0.17073302332678289</v>
      </c>
    </row>
    <row r="30" spans="3:10" x14ac:dyDescent="0.2">
      <c r="C30" s="1" t="s">
        <v>37</v>
      </c>
      <c r="D30" s="11">
        <f>_xlfn.SKEW.P(D3:D22)</f>
        <v>-0.17073302332678289</v>
      </c>
    </row>
    <row r="31" spans="3:10" x14ac:dyDescent="0.2">
      <c r="D31" s="11"/>
    </row>
    <row r="32" spans="3:10" x14ac:dyDescent="0.2">
      <c r="C32" s="5" t="s">
        <v>38</v>
      </c>
      <c r="D32" s="11"/>
    </row>
    <row r="33" spans="3:5" x14ac:dyDescent="0.2">
      <c r="C33" s="8" t="s">
        <v>5</v>
      </c>
      <c r="D33" s="11">
        <f>AVERAGE(D3:D22)</f>
        <v>8.34</v>
      </c>
    </row>
    <row r="34" spans="3:5" x14ac:dyDescent="0.2">
      <c r="C34" s="8" t="s">
        <v>34</v>
      </c>
      <c r="D34" s="11">
        <f>_xlfn.STDEV.P(D3:D22)</f>
        <v>0.70242437315343786</v>
      </c>
    </row>
    <row r="35" spans="3:5" x14ac:dyDescent="0.2">
      <c r="C35" s="8" t="s">
        <v>35</v>
      </c>
      <c r="D35" s="17">
        <f>COUNT(D3:D22)</f>
        <v>20</v>
      </c>
    </row>
    <row r="36" spans="3:5" ht="17" x14ac:dyDescent="0.2">
      <c r="C36" s="5" t="s">
        <v>52</v>
      </c>
      <c r="D36" s="17">
        <f>SUM(I3:I22)</f>
        <v>59.596427196513162</v>
      </c>
    </row>
    <row r="37" spans="3:5" x14ac:dyDescent="0.2">
      <c r="C37" s="5" t="s">
        <v>54</v>
      </c>
      <c r="D37" s="11">
        <f>D36/D35</f>
        <v>2.979821359825658</v>
      </c>
    </row>
    <row r="38" spans="3:5" x14ac:dyDescent="0.2">
      <c r="D38" s="11"/>
    </row>
    <row r="39" spans="3:5" x14ac:dyDescent="0.2">
      <c r="C39" s="14" t="s">
        <v>22</v>
      </c>
      <c r="D39" s="11"/>
    </row>
    <row r="40" spans="3:5" x14ac:dyDescent="0.2">
      <c r="C40" s="8" t="s">
        <v>23</v>
      </c>
      <c r="D40" s="11">
        <f>D29</f>
        <v>-0.17073302332678289</v>
      </c>
    </row>
    <row r="41" spans="3:5" x14ac:dyDescent="0.2">
      <c r="C41" s="8" t="s">
        <v>24</v>
      </c>
      <c r="D41" s="11">
        <f>D37-3</f>
        <v>-2.0178640174342011E-2</v>
      </c>
      <c r="E41" s="15" t="s">
        <v>39</v>
      </c>
    </row>
    <row r="42" spans="3:5" x14ac:dyDescent="0.2">
      <c r="C42" s="8" t="s">
        <v>35</v>
      </c>
      <c r="D42" s="17">
        <f>D35</f>
        <v>20</v>
      </c>
    </row>
    <row r="43" spans="3:5" ht="17" x14ac:dyDescent="0.2">
      <c r="C43" s="8" t="s">
        <v>48</v>
      </c>
      <c r="D43" s="11">
        <f>D40^2</f>
        <v>2.9149765254303791E-2</v>
      </c>
    </row>
    <row r="44" spans="3:5" ht="17" x14ac:dyDescent="0.2">
      <c r="C44" s="8" t="s">
        <v>49</v>
      </c>
      <c r="D44" s="11">
        <f>D41^2</f>
        <v>4.071775192855694E-4</v>
      </c>
    </row>
    <row r="45" spans="3:5" ht="17" x14ac:dyDescent="0.2">
      <c r="C45" s="8" t="s">
        <v>50</v>
      </c>
      <c r="D45" s="11">
        <f>D43/6</f>
        <v>4.8582942090506318E-3</v>
      </c>
    </row>
    <row r="46" spans="3:5" ht="17" x14ac:dyDescent="0.2">
      <c r="C46" s="8" t="s">
        <v>51</v>
      </c>
      <c r="D46" s="11">
        <f>D44/24</f>
        <v>1.6965729970232058E-5</v>
      </c>
    </row>
    <row r="47" spans="3:5" x14ac:dyDescent="0.2">
      <c r="C47" s="8"/>
      <c r="D47" s="11"/>
    </row>
    <row r="48" spans="3:5" x14ac:dyDescent="0.2">
      <c r="C48" s="8" t="s">
        <v>26</v>
      </c>
      <c r="D48" s="11">
        <f>D42*(D45+D46)</f>
        <v>9.7505198780417274E-2</v>
      </c>
    </row>
    <row r="49" spans="3:5" x14ac:dyDescent="0.2">
      <c r="C49" s="8"/>
      <c r="D49" s="11"/>
    </row>
    <row r="50" spans="3:5" x14ac:dyDescent="0.2">
      <c r="C50" s="1" t="s">
        <v>27</v>
      </c>
      <c r="D50" s="11"/>
    </row>
    <row r="51" spans="3:5" x14ac:dyDescent="0.2">
      <c r="D51" s="11"/>
      <c r="E51" s="2" t="s">
        <v>53</v>
      </c>
    </row>
    <row r="52" spans="3:5" x14ac:dyDescent="0.2">
      <c r="C52" s="1" t="s">
        <v>28</v>
      </c>
      <c r="D52" s="11">
        <f>_xlfn.CHISQ.INV.RT(0.01,2)</f>
        <v>9.2103403719761818</v>
      </c>
      <c r="E52" s="1" t="str">
        <f>IF(D52&gt;$D$48,"Data is normally distributed","Data is not normally distributed")</f>
        <v>Data is normally distributed</v>
      </c>
    </row>
    <row r="53" spans="3:5" x14ac:dyDescent="0.2">
      <c r="C53" s="1" t="s">
        <v>29</v>
      </c>
      <c r="D53" s="11">
        <f>_xlfn.CHISQ.INV.RT(0.05,2)</f>
        <v>5.9914645471079817</v>
      </c>
      <c r="E53" s="1" t="str">
        <f>IF(D53&gt;$D$48,"Data is normally distributed","Data is not normally distributed")</f>
        <v>Data is normally distributed</v>
      </c>
    </row>
    <row r="54" spans="3:5" x14ac:dyDescent="0.2">
      <c r="C54" s="1" t="s">
        <v>30</v>
      </c>
      <c r="D54" s="11">
        <f>_xlfn.CHISQ.INV.RT(0.1,2)</f>
        <v>4.6051701859880909</v>
      </c>
      <c r="E54" s="1" t="str">
        <f>IF(D54&gt;$D$48,"Data is normally distributed","Data is not normally distributed")</f>
        <v>Data is normally distributed</v>
      </c>
    </row>
    <row r="55" spans="3:5" x14ac:dyDescent="0.2">
      <c r="D55" s="11"/>
    </row>
    <row r="56" spans="3:5" x14ac:dyDescent="0.2">
      <c r="D56" s="11"/>
    </row>
    <row r="57" spans="3:5" x14ac:dyDescent="0.2">
      <c r="C57" s="1" t="s">
        <v>31</v>
      </c>
      <c r="D57" s="11"/>
    </row>
    <row r="58" spans="3:5" x14ac:dyDescent="0.2">
      <c r="C58" s="1" t="s">
        <v>32</v>
      </c>
      <c r="D58" s="11">
        <f>_xlfn.CHISQ.DIST.RT(D48,2)</f>
        <v>0.9524167290331319</v>
      </c>
      <c r="E58" s="1" t="str">
        <f>IF(0.1&gt;D58,"Data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2025-11-03T03:45:24Z</dcterms:modified>
</cp:coreProperties>
</file>